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30" yWindow="1110" windowWidth="11475" windowHeight="8655"/>
  </bookViews>
  <sheets>
    <sheet name="sum-pass" sheetId="1" r:id="rId1"/>
  </sheets>
  <calcPr calcId="144525"/>
</workbook>
</file>

<file path=xl/calcChain.xml><?xml version="1.0" encoding="utf-8"?>
<calcChain xmlns="http://schemas.openxmlformats.org/spreadsheetml/2006/main">
  <c r="E11" i="1" l="1"/>
  <c r="D11" i="1" s="1"/>
  <c r="F11" i="1"/>
  <c r="F9" i="1" s="1"/>
  <c r="G11" i="1"/>
  <c r="H11" i="1"/>
  <c r="I11" i="1"/>
  <c r="K11" i="1"/>
  <c r="J11" i="1" s="1"/>
  <c r="L11" i="1"/>
  <c r="N11" i="1"/>
  <c r="M11" i="1" s="1"/>
  <c r="O11" i="1"/>
  <c r="O9" i="1" s="1"/>
  <c r="R11" i="1"/>
  <c r="D12" i="1"/>
  <c r="G12" i="1"/>
  <c r="J12" i="1"/>
  <c r="M12" i="1"/>
  <c r="P12" i="1"/>
  <c r="Q12" i="1"/>
  <c r="R12" i="1"/>
  <c r="D13" i="1"/>
  <c r="G13" i="1"/>
  <c r="J13" i="1"/>
  <c r="M13" i="1"/>
  <c r="Q13" i="1"/>
  <c r="Q11" i="1" s="1"/>
  <c r="R13" i="1"/>
  <c r="E15" i="1"/>
  <c r="D15" i="1" s="1"/>
  <c r="F15" i="1"/>
  <c r="H15" i="1"/>
  <c r="H9" i="1" s="1"/>
  <c r="I15" i="1"/>
  <c r="I9" i="1" s="1"/>
  <c r="J15" i="1"/>
  <c r="K15" i="1"/>
  <c r="L15" i="1"/>
  <c r="L9" i="1" s="1"/>
  <c r="N15" i="1"/>
  <c r="M15" i="1" s="1"/>
  <c r="O15" i="1"/>
  <c r="D16" i="1"/>
  <c r="G16" i="1"/>
  <c r="J16" i="1"/>
  <c r="M16" i="1"/>
  <c r="Q16" i="1"/>
  <c r="P16" i="1" s="1"/>
  <c r="R16" i="1"/>
  <c r="D17" i="1"/>
  <c r="G17" i="1"/>
  <c r="J17" i="1"/>
  <c r="M17" i="1"/>
  <c r="P17" i="1"/>
  <c r="Q17" i="1"/>
  <c r="R17" i="1"/>
  <c r="D18" i="1"/>
  <c r="G18" i="1"/>
  <c r="J18" i="1"/>
  <c r="M18" i="1"/>
  <c r="Q18" i="1"/>
  <c r="Q15" i="1" s="1"/>
  <c r="R18" i="1"/>
  <c r="D19" i="1"/>
  <c r="G19" i="1"/>
  <c r="J19" i="1"/>
  <c r="M19" i="1"/>
  <c r="Q19" i="1"/>
  <c r="P19" i="1" s="1"/>
  <c r="R19" i="1"/>
  <c r="R15" i="1" s="1"/>
  <c r="D20" i="1"/>
  <c r="G20" i="1"/>
  <c r="J20" i="1"/>
  <c r="M20" i="1"/>
  <c r="Q20" i="1"/>
  <c r="P20" i="1" s="1"/>
  <c r="R20" i="1"/>
  <c r="D22" i="1"/>
  <c r="G22" i="1"/>
  <c r="J22" i="1"/>
  <c r="M22" i="1"/>
  <c r="P22" i="1"/>
  <c r="Q22" i="1"/>
  <c r="R22" i="1"/>
  <c r="E24" i="1"/>
  <c r="D24" i="1" s="1"/>
  <c r="F24" i="1"/>
  <c r="H24" i="1"/>
  <c r="G24" i="1" s="1"/>
  <c r="I24" i="1"/>
  <c r="K24" i="1"/>
  <c r="J24" i="1" s="1"/>
  <c r="L24" i="1"/>
  <c r="M24" i="1"/>
  <c r="N24" i="1"/>
  <c r="O24" i="1"/>
  <c r="D25" i="1"/>
  <c r="G25" i="1"/>
  <c r="J25" i="1"/>
  <c r="M25" i="1"/>
  <c r="Q25" i="1"/>
  <c r="P25" i="1" s="1"/>
  <c r="R25" i="1"/>
  <c r="R24" i="1" s="1"/>
  <c r="D26" i="1"/>
  <c r="G26" i="1"/>
  <c r="J26" i="1"/>
  <c r="M26" i="1"/>
  <c r="Q26" i="1"/>
  <c r="P26" i="1" s="1"/>
  <c r="R26" i="1"/>
  <c r="D27" i="1"/>
  <c r="G27" i="1"/>
  <c r="J27" i="1"/>
  <c r="M27" i="1"/>
  <c r="P27" i="1"/>
  <c r="Q27" i="1"/>
  <c r="R27" i="1"/>
  <c r="D28" i="1"/>
  <c r="G28" i="1"/>
  <c r="J28" i="1"/>
  <c r="M28" i="1"/>
  <c r="Q28" i="1"/>
  <c r="P28" i="1" s="1"/>
  <c r="R28" i="1"/>
  <c r="D29" i="1"/>
  <c r="G29" i="1"/>
  <c r="J29" i="1"/>
  <c r="M29" i="1"/>
  <c r="Q29" i="1"/>
  <c r="P29" i="1" s="1"/>
  <c r="R29" i="1"/>
  <c r="E31" i="1"/>
  <c r="D31" i="1" s="1"/>
  <c r="F31" i="1"/>
  <c r="G31" i="1"/>
  <c r="H31" i="1"/>
  <c r="I31" i="1"/>
  <c r="K31" i="1"/>
  <c r="J31" i="1" s="1"/>
  <c r="L31" i="1"/>
  <c r="N31" i="1"/>
  <c r="M31" i="1" s="1"/>
  <c r="O31" i="1"/>
  <c r="D32" i="1"/>
  <c r="G32" i="1"/>
  <c r="J32" i="1"/>
  <c r="M32" i="1"/>
  <c r="P32" i="1"/>
  <c r="Q32" i="1"/>
  <c r="R32" i="1"/>
  <c r="D33" i="1"/>
  <c r="G33" i="1"/>
  <c r="J33" i="1"/>
  <c r="M33" i="1"/>
  <c r="Q33" i="1"/>
  <c r="Q31" i="1" s="1"/>
  <c r="P31" i="1" s="1"/>
  <c r="R33" i="1"/>
  <c r="D34" i="1"/>
  <c r="G34" i="1"/>
  <c r="J34" i="1"/>
  <c r="M34" i="1"/>
  <c r="Q34" i="1"/>
  <c r="P34" i="1" s="1"/>
  <c r="R34" i="1"/>
  <c r="R31" i="1" s="1"/>
  <c r="D35" i="1"/>
  <c r="G35" i="1"/>
  <c r="J35" i="1"/>
  <c r="M35" i="1"/>
  <c r="Q35" i="1"/>
  <c r="P35" i="1" s="1"/>
  <c r="R35" i="1"/>
  <c r="D36" i="1"/>
  <c r="G36" i="1"/>
  <c r="J36" i="1"/>
  <c r="M36" i="1"/>
  <c r="P36" i="1"/>
  <c r="Q36" i="1"/>
  <c r="R36" i="1"/>
  <c r="E40" i="1"/>
  <c r="D40" i="1" s="1"/>
  <c r="F40" i="1"/>
  <c r="H40" i="1"/>
  <c r="G40" i="1" s="1"/>
  <c r="I40" i="1"/>
  <c r="J40" i="1"/>
  <c r="K40" i="1"/>
  <c r="L40" i="1"/>
  <c r="D41" i="1"/>
  <c r="G41" i="1"/>
  <c r="J41" i="1"/>
  <c r="M41" i="1"/>
  <c r="Q41" i="1"/>
  <c r="P41" i="1" s="1"/>
  <c r="R41" i="1"/>
  <c r="D42" i="1"/>
  <c r="G42" i="1"/>
  <c r="J42" i="1"/>
  <c r="N42" i="1"/>
  <c r="M42" i="1" s="1"/>
  <c r="O42" i="1"/>
  <c r="O40" i="1" s="1"/>
  <c r="Q42" i="1"/>
  <c r="P42" i="1" s="1"/>
  <c r="R42" i="1"/>
  <c r="D43" i="1"/>
  <c r="G43" i="1"/>
  <c r="J43" i="1"/>
  <c r="M43" i="1"/>
  <c r="N43" i="1"/>
  <c r="O43" i="1"/>
  <c r="R43" i="1" s="1"/>
  <c r="Q43" i="1"/>
  <c r="D44" i="1"/>
  <c r="G44" i="1"/>
  <c r="J44" i="1"/>
  <c r="M44" i="1"/>
  <c r="Q44" i="1"/>
  <c r="P44" i="1" s="1"/>
  <c r="R44" i="1"/>
  <c r="D45" i="1"/>
  <c r="G45" i="1"/>
  <c r="J45" i="1"/>
  <c r="M45" i="1"/>
  <c r="Q45" i="1"/>
  <c r="P45" i="1" s="1"/>
  <c r="R45" i="1"/>
  <c r="F47" i="1"/>
  <c r="H47" i="1"/>
  <c r="I47" i="1"/>
  <c r="K47" i="1"/>
  <c r="L47" i="1"/>
  <c r="D48" i="1"/>
  <c r="G48" i="1"/>
  <c r="J48" i="1"/>
  <c r="M48" i="1"/>
  <c r="Q48" i="1"/>
  <c r="P48" i="1" s="1"/>
  <c r="R48" i="1"/>
  <c r="D49" i="1"/>
  <c r="G49" i="1"/>
  <c r="J49" i="1"/>
  <c r="N49" i="1"/>
  <c r="N47" i="1" s="1"/>
  <c r="O49" i="1"/>
  <c r="R49" i="1" s="1"/>
  <c r="D50" i="1"/>
  <c r="G50" i="1"/>
  <c r="J50" i="1"/>
  <c r="N50" i="1"/>
  <c r="M50" i="1" s="1"/>
  <c r="O50" i="1"/>
  <c r="R50" i="1" s="1"/>
  <c r="D51" i="1"/>
  <c r="G51" i="1"/>
  <c r="J51" i="1"/>
  <c r="M51" i="1"/>
  <c r="P51" i="1"/>
  <c r="Q51" i="1"/>
  <c r="R51" i="1"/>
  <c r="E52" i="1"/>
  <c r="D52" i="1" s="1"/>
  <c r="F52" i="1"/>
  <c r="G52" i="1"/>
  <c r="J52" i="1"/>
  <c r="M52" i="1"/>
  <c r="N52" i="1"/>
  <c r="O52" i="1"/>
  <c r="R52" i="1" s="1"/>
  <c r="Q52" i="1"/>
  <c r="D53" i="1"/>
  <c r="G53" i="1"/>
  <c r="J53" i="1"/>
  <c r="M53" i="1"/>
  <c r="Q53" i="1"/>
  <c r="P53" i="1" s="1"/>
  <c r="R53" i="1"/>
  <c r="D54" i="1"/>
  <c r="G54" i="1"/>
  <c r="J54" i="1"/>
  <c r="M54" i="1"/>
  <c r="Q54" i="1"/>
  <c r="P54" i="1" s="1"/>
  <c r="R54" i="1"/>
  <c r="D55" i="1"/>
  <c r="G55" i="1"/>
  <c r="J55" i="1"/>
  <c r="M55" i="1"/>
  <c r="P55" i="1"/>
  <c r="Q55" i="1"/>
  <c r="R55" i="1"/>
  <c r="E57" i="1"/>
  <c r="D57" i="1" s="1"/>
  <c r="F57" i="1"/>
  <c r="I57" i="1"/>
  <c r="D58" i="1"/>
  <c r="G58" i="1"/>
  <c r="J58" i="1"/>
  <c r="M58" i="1"/>
  <c r="Q58" i="1"/>
  <c r="P58" i="1" s="1"/>
  <c r="R58" i="1"/>
  <c r="D59" i="1"/>
  <c r="G59" i="1"/>
  <c r="J59" i="1"/>
  <c r="M59" i="1"/>
  <c r="Q59" i="1"/>
  <c r="P59" i="1" s="1"/>
  <c r="R59" i="1"/>
  <c r="D60" i="1"/>
  <c r="G60" i="1"/>
  <c r="J60" i="1"/>
  <c r="M60" i="1"/>
  <c r="P60" i="1"/>
  <c r="Q60" i="1"/>
  <c r="R60" i="1"/>
  <c r="D61" i="1"/>
  <c r="G61" i="1"/>
  <c r="J61" i="1"/>
  <c r="M61" i="1"/>
  <c r="Q61" i="1"/>
  <c r="R61" i="1"/>
  <c r="D62" i="1"/>
  <c r="G62" i="1"/>
  <c r="H62" i="1"/>
  <c r="I62" i="1"/>
  <c r="K62" i="1"/>
  <c r="L62" i="1"/>
  <c r="N62" i="1"/>
  <c r="N57" i="1" s="1"/>
  <c r="O62" i="1"/>
  <c r="O57" i="1" s="1"/>
  <c r="D63" i="1"/>
  <c r="G63" i="1"/>
  <c r="J63" i="1"/>
  <c r="M63" i="1"/>
  <c r="P63" i="1"/>
  <c r="Q63" i="1"/>
  <c r="R63" i="1"/>
  <c r="D64" i="1"/>
  <c r="G64" i="1"/>
  <c r="J64" i="1"/>
  <c r="M64" i="1"/>
  <c r="Q64" i="1"/>
  <c r="R64" i="1"/>
  <c r="D65" i="1"/>
  <c r="G65" i="1"/>
  <c r="J65" i="1"/>
  <c r="M65" i="1"/>
  <c r="Q65" i="1"/>
  <c r="R65" i="1"/>
  <c r="D67" i="1"/>
  <c r="E67" i="1"/>
  <c r="F67" i="1"/>
  <c r="G67" i="1"/>
  <c r="H67" i="1"/>
  <c r="I67" i="1"/>
  <c r="K67" i="1"/>
  <c r="L67" i="1"/>
  <c r="O67" i="1"/>
  <c r="D68" i="1"/>
  <c r="G68" i="1"/>
  <c r="J68" i="1"/>
  <c r="M68" i="1"/>
  <c r="Q68" i="1"/>
  <c r="P68" i="1" s="1"/>
  <c r="R68" i="1"/>
  <c r="D69" i="1"/>
  <c r="G69" i="1"/>
  <c r="J69" i="1"/>
  <c r="K69" i="1"/>
  <c r="L69" i="1"/>
  <c r="N69" i="1"/>
  <c r="N67" i="1" s="1"/>
  <c r="M67" i="1" s="1"/>
  <c r="O69" i="1"/>
  <c r="Q69" i="1"/>
  <c r="P69" i="1" s="1"/>
  <c r="R69" i="1"/>
  <c r="D70" i="1"/>
  <c r="G70" i="1"/>
  <c r="J70" i="1"/>
  <c r="M70" i="1"/>
  <c r="Q70" i="1"/>
  <c r="P70" i="1" s="1"/>
  <c r="R70" i="1"/>
  <c r="D71" i="1"/>
  <c r="G71" i="1"/>
  <c r="J71" i="1"/>
  <c r="M71" i="1"/>
  <c r="P71" i="1"/>
  <c r="Q71" i="1"/>
  <c r="R71" i="1"/>
  <c r="D72" i="1"/>
  <c r="G72" i="1"/>
  <c r="J72" i="1"/>
  <c r="M72" i="1"/>
  <c r="Q72" i="1"/>
  <c r="P72" i="1" s="1"/>
  <c r="R72" i="1"/>
  <c r="E74" i="1"/>
  <c r="D74" i="1" s="1"/>
  <c r="F74" i="1"/>
  <c r="H74" i="1"/>
  <c r="G74" i="1" s="1"/>
  <c r="I74" i="1"/>
  <c r="J74" i="1"/>
  <c r="K74" i="1"/>
  <c r="L74" i="1"/>
  <c r="N74" i="1"/>
  <c r="M74" i="1" s="1"/>
  <c r="O74" i="1"/>
  <c r="D75" i="1"/>
  <c r="G75" i="1"/>
  <c r="J75" i="1"/>
  <c r="M75" i="1"/>
  <c r="Q75" i="1"/>
  <c r="P75" i="1" s="1"/>
  <c r="R75" i="1"/>
  <c r="R74" i="1" s="1"/>
  <c r="D76" i="1"/>
  <c r="G76" i="1"/>
  <c r="J76" i="1"/>
  <c r="M76" i="1"/>
  <c r="P76" i="1"/>
  <c r="Q76" i="1"/>
  <c r="R76" i="1"/>
  <c r="D77" i="1"/>
  <c r="G77" i="1"/>
  <c r="J77" i="1"/>
  <c r="M77" i="1"/>
  <c r="Q77" i="1"/>
  <c r="P77" i="1" s="1"/>
  <c r="R77" i="1"/>
  <c r="D78" i="1"/>
  <c r="G78" i="1"/>
  <c r="J78" i="1"/>
  <c r="M78" i="1"/>
  <c r="Q78" i="1"/>
  <c r="P78" i="1" s="1"/>
  <c r="R78" i="1"/>
  <c r="D79" i="1"/>
  <c r="G79" i="1"/>
  <c r="J79" i="1"/>
  <c r="M79" i="1"/>
  <c r="Q79" i="1"/>
  <c r="P79" i="1" s="1"/>
  <c r="R79" i="1"/>
  <c r="K81" i="1"/>
  <c r="L81" i="1"/>
  <c r="E82" i="1"/>
  <c r="D82" i="1" s="1"/>
  <c r="F82" i="1"/>
  <c r="H82" i="1"/>
  <c r="G82" i="1" s="1"/>
  <c r="I82" i="1"/>
  <c r="K82" i="1"/>
  <c r="J82" i="1" s="1"/>
  <c r="L82" i="1"/>
  <c r="M82" i="1"/>
  <c r="N82" i="1"/>
  <c r="O82" i="1"/>
  <c r="Q82" i="1"/>
  <c r="D83" i="1"/>
  <c r="G83" i="1"/>
  <c r="J83" i="1"/>
  <c r="M83" i="1"/>
  <c r="Q83" i="1"/>
  <c r="R83" i="1"/>
  <c r="D84" i="1"/>
  <c r="G84" i="1"/>
  <c r="J84" i="1"/>
  <c r="M84" i="1"/>
  <c r="Q84" i="1"/>
  <c r="R84" i="1"/>
  <c r="D85" i="1"/>
  <c r="G85" i="1"/>
  <c r="J85" i="1"/>
  <c r="M85" i="1"/>
  <c r="P85" i="1"/>
  <c r="Q85" i="1"/>
  <c r="R85" i="1"/>
  <c r="D86" i="1"/>
  <c r="E86" i="1"/>
  <c r="F86" i="1"/>
  <c r="H86" i="1"/>
  <c r="I86" i="1"/>
  <c r="J86" i="1"/>
  <c r="N86" i="1"/>
  <c r="O86" i="1"/>
  <c r="O81" i="1" s="1"/>
  <c r="R86" i="1"/>
  <c r="D87" i="1"/>
  <c r="G87" i="1"/>
  <c r="J87" i="1"/>
  <c r="M87" i="1"/>
  <c r="P87" i="1"/>
  <c r="Q87" i="1"/>
  <c r="R87" i="1"/>
  <c r="D88" i="1"/>
  <c r="G88" i="1"/>
  <c r="J88" i="1"/>
  <c r="M88" i="1"/>
  <c r="P88" i="1"/>
  <c r="Q88" i="1"/>
  <c r="Q86" i="1" s="1"/>
  <c r="R88" i="1"/>
  <c r="D89" i="1"/>
  <c r="G89" i="1"/>
  <c r="N89" i="1"/>
  <c r="O89" i="1"/>
  <c r="R89" i="1" s="1"/>
  <c r="P89" i="1"/>
  <c r="Q89" i="1"/>
  <c r="D90" i="1"/>
  <c r="G90" i="1"/>
  <c r="M90" i="1"/>
  <c r="N90" i="1"/>
  <c r="O90" i="1"/>
  <c r="R90" i="1" s="1"/>
  <c r="Q90" i="1"/>
  <c r="P90" i="1" s="1"/>
  <c r="E91" i="1"/>
  <c r="D91" i="1" s="1"/>
  <c r="F91" i="1"/>
  <c r="F81" i="1" s="1"/>
  <c r="G91" i="1"/>
  <c r="N91" i="1"/>
  <c r="M91" i="1" s="1"/>
  <c r="O91" i="1"/>
  <c r="Q91" i="1"/>
  <c r="D92" i="1"/>
  <c r="G92" i="1"/>
  <c r="J92" i="1"/>
  <c r="M92" i="1"/>
  <c r="Q92" i="1"/>
  <c r="R92" i="1"/>
  <c r="P92" i="1" s="1"/>
  <c r="D93" i="1"/>
  <c r="G93" i="1"/>
  <c r="J93" i="1"/>
  <c r="M93" i="1"/>
  <c r="Q93" i="1"/>
  <c r="P93" i="1" s="1"/>
  <c r="R93" i="1"/>
  <c r="E97" i="1"/>
  <c r="D97" i="1" s="1"/>
  <c r="F97" i="1"/>
  <c r="I97" i="1"/>
  <c r="J97" i="1"/>
  <c r="K97" i="1"/>
  <c r="L97" i="1"/>
  <c r="O97" i="1"/>
  <c r="D98" i="1"/>
  <c r="G98" i="1"/>
  <c r="J98" i="1"/>
  <c r="M98" i="1"/>
  <c r="P98" i="1"/>
  <c r="Q98" i="1"/>
  <c r="R98" i="1"/>
  <c r="R97" i="1" s="1"/>
  <c r="D99" i="1"/>
  <c r="G99" i="1"/>
  <c r="J99" i="1"/>
  <c r="M99" i="1"/>
  <c r="Q99" i="1"/>
  <c r="R99" i="1"/>
  <c r="D100" i="1"/>
  <c r="H100" i="1"/>
  <c r="H97" i="1" s="1"/>
  <c r="G97" i="1" s="1"/>
  <c r="I100" i="1"/>
  <c r="J100" i="1"/>
  <c r="N100" i="1"/>
  <c r="M100" i="1" s="1"/>
  <c r="O100" i="1"/>
  <c r="R100" i="1"/>
  <c r="D101" i="1"/>
  <c r="G101" i="1"/>
  <c r="J101" i="1"/>
  <c r="M101" i="1"/>
  <c r="Q101" i="1"/>
  <c r="R101" i="1"/>
  <c r="D102" i="1"/>
  <c r="G102" i="1"/>
  <c r="J102" i="1"/>
  <c r="M102" i="1"/>
  <c r="P102" i="1"/>
  <c r="Q102" i="1"/>
  <c r="R102" i="1"/>
  <c r="D103" i="1"/>
  <c r="G103" i="1"/>
  <c r="J103" i="1"/>
  <c r="M103" i="1"/>
  <c r="P103" i="1"/>
  <c r="Q103" i="1"/>
  <c r="R103" i="1"/>
  <c r="E105" i="1"/>
  <c r="H105" i="1"/>
  <c r="G105" i="1" s="1"/>
  <c r="I105" i="1"/>
  <c r="K105" i="1"/>
  <c r="L105" i="1"/>
  <c r="L95" i="1" s="1"/>
  <c r="N105" i="1"/>
  <c r="M105" i="1" s="1"/>
  <c r="D106" i="1"/>
  <c r="G106" i="1"/>
  <c r="J106" i="1"/>
  <c r="M106" i="1"/>
  <c r="Q106" i="1"/>
  <c r="P106" i="1" s="1"/>
  <c r="R106" i="1"/>
  <c r="R105" i="1" s="1"/>
  <c r="D107" i="1"/>
  <c r="E107" i="1"/>
  <c r="F107" i="1"/>
  <c r="F105" i="1" s="1"/>
  <c r="G107" i="1"/>
  <c r="J107" i="1"/>
  <c r="N107" i="1"/>
  <c r="O107" i="1"/>
  <c r="O105" i="1" s="1"/>
  <c r="R107" i="1"/>
  <c r="D108" i="1"/>
  <c r="G108" i="1"/>
  <c r="J108" i="1"/>
  <c r="M108" i="1"/>
  <c r="Q108" i="1"/>
  <c r="P108" i="1" s="1"/>
  <c r="R108" i="1"/>
  <c r="D109" i="1"/>
  <c r="G109" i="1"/>
  <c r="J109" i="1"/>
  <c r="M109" i="1"/>
  <c r="P109" i="1"/>
  <c r="Q109" i="1"/>
  <c r="R109" i="1"/>
  <c r="D110" i="1"/>
  <c r="G110" i="1"/>
  <c r="J110" i="1"/>
  <c r="M110" i="1"/>
  <c r="Q110" i="1"/>
  <c r="R110" i="1"/>
  <c r="D111" i="1"/>
  <c r="G111" i="1"/>
  <c r="J111" i="1"/>
  <c r="M111" i="1"/>
  <c r="Q111" i="1"/>
  <c r="R111" i="1"/>
  <c r="P111" i="1" s="1"/>
  <c r="D112" i="1"/>
  <c r="G112" i="1"/>
  <c r="J112" i="1"/>
  <c r="M112" i="1"/>
  <c r="P112" i="1"/>
  <c r="Q112" i="1"/>
  <c r="R112" i="1"/>
  <c r="E114" i="1"/>
  <c r="D114" i="1" s="1"/>
  <c r="F114" i="1"/>
  <c r="H114" i="1"/>
  <c r="G114" i="1" s="1"/>
  <c r="I114" i="1"/>
  <c r="J114" i="1"/>
  <c r="K114" i="1"/>
  <c r="L114" i="1"/>
  <c r="N114" i="1"/>
  <c r="D115" i="1"/>
  <c r="G115" i="1"/>
  <c r="J115" i="1"/>
  <c r="M115" i="1"/>
  <c r="Q115" i="1"/>
  <c r="P115" i="1" s="1"/>
  <c r="R115" i="1"/>
  <c r="D116" i="1"/>
  <c r="G116" i="1"/>
  <c r="J116" i="1"/>
  <c r="N116" i="1"/>
  <c r="M116" i="1" s="1"/>
  <c r="O116" i="1"/>
  <c r="R116" i="1"/>
  <c r="D117" i="1"/>
  <c r="G117" i="1"/>
  <c r="J117" i="1"/>
  <c r="N117" i="1"/>
  <c r="O117" i="1"/>
  <c r="R117" i="1" s="1"/>
  <c r="Q117" i="1"/>
  <c r="P117" i="1" s="1"/>
  <c r="D118" i="1"/>
  <c r="G118" i="1"/>
  <c r="J118" i="1"/>
  <c r="N118" i="1"/>
  <c r="O118" i="1"/>
  <c r="R118" i="1" s="1"/>
  <c r="D119" i="1"/>
  <c r="G119" i="1"/>
  <c r="J119" i="1"/>
  <c r="M119" i="1"/>
  <c r="P119" i="1"/>
  <c r="Q119" i="1"/>
  <c r="R119" i="1"/>
  <c r="D120" i="1"/>
  <c r="G120" i="1"/>
  <c r="J120" i="1"/>
  <c r="M120" i="1"/>
  <c r="Q120" i="1"/>
  <c r="P120" i="1" s="1"/>
  <c r="R120" i="1"/>
  <c r="D121" i="1"/>
  <c r="G121" i="1"/>
  <c r="J121" i="1"/>
  <c r="M121" i="1"/>
  <c r="Q121" i="1"/>
  <c r="P121" i="1" s="1"/>
  <c r="R121" i="1"/>
  <c r="E123" i="1"/>
  <c r="F123" i="1"/>
  <c r="D123" i="1" s="1"/>
  <c r="H123" i="1"/>
  <c r="K123" i="1"/>
  <c r="J123" i="1" s="1"/>
  <c r="L123" i="1"/>
  <c r="N123" i="1"/>
  <c r="D124" i="1"/>
  <c r="G124" i="1"/>
  <c r="J124" i="1"/>
  <c r="M124" i="1"/>
  <c r="P124" i="1"/>
  <c r="Q124" i="1"/>
  <c r="R124" i="1"/>
  <c r="D125" i="1"/>
  <c r="G125" i="1"/>
  <c r="J125" i="1"/>
  <c r="M125" i="1"/>
  <c r="Q125" i="1"/>
  <c r="P125" i="1" s="1"/>
  <c r="R125" i="1"/>
  <c r="D126" i="1"/>
  <c r="G126" i="1"/>
  <c r="J126" i="1"/>
  <c r="M126" i="1"/>
  <c r="Q126" i="1"/>
  <c r="P126" i="1" s="1"/>
  <c r="R126" i="1"/>
  <c r="D127" i="1"/>
  <c r="G127" i="1"/>
  <c r="J127" i="1"/>
  <c r="M127" i="1"/>
  <c r="Q127" i="1"/>
  <c r="R127" i="1"/>
  <c r="P127" i="1" s="1"/>
  <c r="D128" i="1"/>
  <c r="H128" i="1"/>
  <c r="I128" i="1"/>
  <c r="J128" i="1"/>
  <c r="N128" i="1"/>
  <c r="O128" i="1"/>
  <c r="M128" i="1" s="1"/>
  <c r="Q128" i="1"/>
  <c r="D129" i="1"/>
  <c r="G129" i="1"/>
  <c r="J129" i="1"/>
  <c r="M129" i="1"/>
  <c r="Q129" i="1"/>
  <c r="P129" i="1" s="1"/>
  <c r="R129" i="1"/>
  <c r="D130" i="1"/>
  <c r="G130" i="1"/>
  <c r="J130" i="1"/>
  <c r="M130" i="1"/>
  <c r="Q130" i="1"/>
  <c r="P130" i="1" s="1"/>
  <c r="R130" i="1"/>
  <c r="D132" i="1"/>
  <c r="E132" i="1"/>
  <c r="F132" i="1"/>
  <c r="H132" i="1"/>
  <c r="G132" i="1" s="1"/>
  <c r="I132" i="1"/>
  <c r="K132" i="1"/>
  <c r="L132" i="1"/>
  <c r="J132" i="1" s="1"/>
  <c r="N132" i="1"/>
  <c r="O132" i="1"/>
  <c r="D133" i="1"/>
  <c r="G133" i="1"/>
  <c r="J133" i="1"/>
  <c r="M133" i="1"/>
  <c r="Q133" i="1"/>
  <c r="P133" i="1" s="1"/>
  <c r="R133" i="1"/>
  <c r="D134" i="1"/>
  <c r="G134" i="1"/>
  <c r="J134" i="1"/>
  <c r="M134" i="1"/>
  <c r="P134" i="1"/>
  <c r="Q134" i="1"/>
  <c r="R134" i="1"/>
  <c r="D135" i="1"/>
  <c r="G135" i="1"/>
  <c r="J135" i="1"/>
  <c r="M135" i="1"/>
  <c r="Q135" i="1"/>
  <c r="R135" i="1"/>
  <c r="R132" i="1" s="1"/>
  <c r="D136" i="1"/>
  <c r="G136" i="1"/>
  <c r="J136" i="1"/>
  <c r="M136" i="1"/>
  <c r="Q136" i="1"/>
  <c r="R136" i="1"/>
  <c r="P136" i="1" s="1"/>
  <c r="D137" i="1"/>
  <c r="G137" i="1"/>
  <c r="J137" i="1"/>
  <c r="M137" i="1"/>
  <c r="P137" i="1"/>
  <c r="Q137" i="1"/>
  <c r="R137" i="1"/>
  <c r="D138" i="1"/>
  <c r="G138" i="1"/>
  <c r="J138" i="1"/>
  <c r="M138" i="1"/>
  <c r="Q138" i="1"/>
  <c r="P138" i="1" s="1"/>
  <c r="R138" i="1"/>
  <c r="D139" i="1"/>
  <c r="G139" i="1"/>
  <c r="J139" i="1"/>
  <c r="M139" i="1"/>
  <c r="Q139" i="1"/>
  <c r="P139" i="1" s="1"/>
  <c r="R139" i="1"/>
  <c r="D140" i="1"/>
  <c r="G140" i="1"/>
  <c r="J140" i="1"/>
  <c r="M140" i="1"/>
  <c r="P140" i="1"/>
  <c r="Q140" i="1"/>
  <c r="R140" i="1"/>
  <c r="D141" i="1"/>
  <c r="G141" i="1"/>
  <c r="J141" i="1"/>
  <c r="M141" i="1"/>
  <c r="Q141" i="1"/>
  <c r="P141" i="1" s="1"/>
  <c r="R141" i="1"/>
  <c r="E143" i="1"/>
  <c r="F143" i="1"/>
  <c r="D143" i="1" s="1"/>
  <c r="H143" i="1"/>
  <c r="G143" i="1" s="1"/>
  <c r="I143" i="1"/>
  <c r="J143" i="1"/>
  <c r="K143" i="1"/>
  <c r="L143" i="1"/>
  <c r="N143" i="1"/>
  <c r="M143" i="1" s="1"/>
  <c r="D144" i="1"/>
  <c r="G144" i="1"/>
  <c r="J144" i="1"/>
  <c r="M144" i="1"/>
  <c r="O144" i="1"/>
  <c r="O143" i="1" s="1"/>
  <c r="Q144" i="1"/>
  <c r="R144" i="1"/>
  <c r="P144" i="1" s="1"/>
  <c r="D145" i="1"/>
  <c r="G145" i="1"/>
  <c r="J145" i="1"/>
  <c r="M145" i="1"/>
  <c r="N145" i="1"/>
  <c r="O145" i="1"/>
  <c r="R145" i="1" s="1"/>
  <c r="Q145" i="1"/>
  <c r="D146" i="1"/>
  <c r="G146" i="1"/>
  <c r="J146" i="1"/>
  <c r="N146" i="1"/>
  <c r="M146" i="1" s="1"/>
  <c r="Q146" i="1"/>
  <c r="P146" i="1" s="1"/>
  <c r="R146" i="1"/>
  <c r="D147" i="1"/>
  <c r="G147" i="1"/>
  <c r="J147" i="1"/>
  <c r="N147" i="1"/>
  <c r="M147" i="1" s="1"/>
  <c r="O147" i="1"/>
  <c r="R147" i="1"/>
  <c r="D148" i="1"/>
  <c r="G148" i="1"/>
  <c r="J148" i="1"/>
  <c r="N148" i="1"/>
  <c r="O148" i="1"/>
  <c r="Q148" i="1"/>
  <c r="D149" i="1"/>
  <c r="G149" i="1"/>
  <c r="J149" i="1"/>
  <c r="M149" i="1"/>
  <c r="P149" i="1"/>
  <c r="Q149" i="1"/>
  <c r="R149" i="1"/>
  <c r="D150" i="1"/>
  <c r="G150" i="1"/>
  <c r="J150" i="1"/>
  <c r="M150" i="1"/>
  <c r="Q150" i="1"/>
  <c r="P150" i="1" s="1"/>
  <c r="R150" i="1"/>
  <c r="F152" i="1"/>
  <c r="G154" i="1"/>
  <c r="H154" i="1"/>
  <c r="I154" i="1"/>
  <c r="I152" i="1" s="1"/>
  <c r="K154" i="1"/>
  <c r="L154" i="1"/>
  <c r="O154" i="1"/>
  <c r="D155" i="1"/>
  <c r="G155" i="1"/>
  <c r="J155" i="1"/>
  <c r="M155" i="1"/>
  <c r="P155" i="1"/>
  <c r="Q155" i="1"/>
  <c r="R155" i="1"/>
  <c r="E156" i="1"/>
  <c r="F156" i="1"/>
  <c r="G156" i="1"/>
  <c r="J156" i="1"/>
  <c r="M156" i="1"/>
  <c r="N156" i="1"/>
  <c r="O156" i="1"/>
  <c r="R156" i="1" s="1"/>
  <c r="Q156" i="1"/>
  <c r="D157" i="1"/>
  <c r="E157" i="1"/>
  <c r="F157" i="1"/>
  <c r="F154" i="1" s="1"/>
  <c r="G157" i="1"/>
  <c r="J157" i="1"/>
  <c r="N157" i="1"/>
  <c r="O157" i="1"/>
  <c r="R157" i="1"/>
  <c r="D158" i="1"/>
  <c r="G158" i="1"/>
  <c r="J158" i="1"/>
  <c r="M158" i="1"/>
  <c r="Q158" i="1"/>
  <c r="P158" i="1" s="1"/>
  <c r="R158" i="1"/>
  <c r="D159" i="1"/>
  <c r="G159" i="1"/>
  <c r="J159" i="1"/>
  <c r="M159" i="1"/>
  <c r="P159" i="1"/>
  <c r="Q159" i="1"/>
  <c r="R159" i="1"/>
  <c r="D160" i="1"/>
  <c r="G160" i="1"/>
  <c r="J160" i="1"/>
  <c r="M160" i="1"/>
  <c r="Q160" i="1"/>
  <c r="P160" i="1" s="1"/>
  <c r="R160" i="1"/>
  <c r="D162" i="1"/>
  <c r="E162" i="1"/>
  <c r="F162" i="1"/>
  <c r="H162" i="1"/>
  <c r="I162" i="1"/>
  <c r="K162" i="1"/>
  <c r="L162" i="1"/>
  <c r="L152" i="1" s="1"/>
  <c r="N162" i="1"/>
  <c r="M162" i="1" s="1"/>
  <c r="O162" i="1"/>
  <c r="D163" i="1"/>
  <c r="G163" i="1"/>
  <c r="J163" i="1"/>
  <c r="M163" i="1"/>
  <c r="Q163" i="1"/>
  <c r="R163" i="1"/>
  <c r="D164" i="1"/>
  <c r="G164" i="1"/>
  <c r="J164" i="1"/>
  <c r="M164" i="1"/>
  <c r="Q164" i="1"/>
  <c r="R164" i="1"/>
  <c r="P164" i="1" s="1"/>
  <c r="D165" i="1"/>
  <c r="G165" i="1"/>
  <c r="J165" i="1"/>
  <c r="M165" i="1"/>
  <c r="Q165" i="1"/>
  <c r="P165" i="1" s="1"/>
  <c r="R165" i="1"/>
  <c r="D166" i="1"/>
  <c r="G166" i="1"/>
  <c r="J166" i="1"/>
  <c r="M166" i="1"/>
  <c r="P166" i="1"/>
  <c r="Q166" i="1"/>
  <c r="R166" i="1"/>
  <c r="R162" i="1" s="1"/>
  <c r="E168" i="1"/>
  <c r="D168" i="1" s="1"/>
  <c r="F168" i="1"/>
  <c r="G168" i="1"/>
  <c r="H168" i="1"/>
  <c r="I168" i="1"/>
  <c r="K168" i="1"/>
  <c r="J168" i="1" s="1"/>
  <c r="L168" i="1"/>
  <c r="N168" i="1"/>
  <c r="O168" i="1"/>
  <c r="M168" i="1" s="1"/>
  <c r="D169" i="1"/>
  <c r="G169" i="1"/>
  <c r="J169" i="1"/>
  <c r="M169" i="1"/>
  <c r="Q169" i="1"/>
  <c r="R169" i="1"/>
  <c r="R168" i="1" s="1"/>
  <c r="D170" i="1"/>
  <c r="G170" i="1"/>
  <c r="J170" i="1"/>
  <c r="M170" i="1"/>
  <c r="Q170" i="1"/>
  <c r="P170" i="1" s="1"/>
  <c r="R170" i="1"/>
  <c r="D171" i="1"/>
  <c r="G171" i="1"/>
  <c r="J171" i="1"/>
  <c r="M171" i="1"/>
  <c r="Q171" i="1"/>
  <c r="R171" i="1"/>
  <c r="P171" i="1" s="1"/>
  <c r="D172" i="1"/>
  <c r="G172" i="1"/>
  <c r="J172" i="1"/>
  <c r="M172" i="1"/>
  <c r="Q172" i="1"/>
  <c r="P172" i="1" s="1"/>
  <c r="R172" i="1"/>
  <c r="D173" i="1"/>
  <c r="G173" i="1"/>
  <c r="J173" i="1"/>
  <c r="M173" i="1"/>
  <c r="P173" i="1"/>
  <c r="Q173" i="1"/>
  <c r="R173" i="1"/>
  <c r="E175" i="1"/>
  <c r="D175" i="1" s="1"/>
  <c r="F175" i="1"/>
  <c r="G175" i="1"/>
  <c r="H175" i="1"/>
  <c r="I175" i="1"/>
  <c r="K175" i="1"/>
  <c r="J175" i="1" s="1"/>
  <c r="L175" i="1"/>
  <c r="N175" i="1"/>
  <c r="O175" i="1"/>
  <c r="M175" i="1" s="1"/>
  <c r="D176" i="1"/>
  <c r="G176" i="1"/>
  <c r="J176" i="1"/>
  <c r="M176" i="1"/>
  <c r="Q176" i="1"/>
  <c r="R176" i="1"/>
  <c r="R175" i="1" s="1"/>
  <c r="D177" i="1"/>
  <c r="G177" i="1"/>
  <c r="J177" i="1"/>
  <c r="M177" i="1"/>
  <c r="Q177" i="1"/>
  <c r="P177" i="1" s="1"/>
  <c r="R177" i="1"/>
  <c r="D178" i="1"/>
  <c r="G178" i="1"/>
  <c r="J178" i="1"/>
  <c r="M178" i="1"/>
  <c r="Q178" i="1"/>
  <c r="R178" i="1"/>
  <c r="P178" i="1" s="1"/>
  <c r="D179" i="1"/>
  <c r="G179" i="1"/>
  <c r="J179" i="1"/>
  <c r="M179" i="1"/>
  <c r="Q179" i="1"/>
  <c r="P179" i="1" s="1"/>
  <c r="R179" i="1"/>
  <c r="D180" i="1"/>
  <c r="G180" i="1"/>
  <c r="J180" i="1"/>
  <c r="M180" i="1"/>
  <c r="P180" i="1"/>
  <c r="Q180" i="1"/>
  <c r="R180" i="1"/>
  <c r="E182" i="1"/>
  <c r="D182" i="1" s="1"/>
  <c r="F182" i="1"/>
  <c r="G182" i="1"/>
  <c r="H182" i="1"/>
  <c r="I182" i="1"/>
  <c r="K182" i="1"/>
  <c r="J182" i="1" s="1"/>
  <c r="L182" i="1"/>
  <c r="Q182" i="1"/>
  <c r="D183" i="1"/>
  <c r="G183" i="1"/>
  <c r="J183" i="1"/>
  <c r="M183" i="1"/>
  <c r="P183" i="1"/>
  <c r="Q183" i="1"/>
  <c r="R183" i="1"/>
  <c r="D184" i="1"/>
  <c r="G184" i="1"/>
  <c r="J184" i="1"/>
  <c r="N184" i="1"/>
  <c r="N182" i="1" s="1"/>
  <c r="O184" i="1"/>
  <c r="R184" i="1" s="1"/>
  <c r="Q184" i="1"/>
  <c r="P184" i="1" s="1"/>
  <c r="D185" i="1"/>
  <c r="G185" i="1"/>
  <c r="J185" i="1"/>
  <c r="M185" i="1"/>
  <c r="Q185" i="1"/>
  <c r="R185" i="1"/>
  <c r="P185" i="1" s="1"/>
  <c r="D186" i="1"/>
  <c r="G186" i="1"/>
  <c r="J186" i="1"/>
  <c r="M186" i="1"/>
  <c r="Q186" i="1"/>
  <c r="P186" i="1" s="1"/>
  <c r="R186" i="1"/>
  <c r="D187" i="1"/>
  <c r="G187" i="1"/>
  <c r="J187" i="1"/>
  <c r="M187" i="1"/>
  <c r="P187" i="1"/>
  <c r="Q187" i="1"/>
  <c r="R187" i="1"/>
  <c r="D188" i="1"/>
  <c r="G188" i="1"/>
  <c r="J188" i="1"/>
  <c r="M188" i="1"/>
  <c r="Q188" i="1"/>
  <c r="P188" i="1" s="1"/>
  <c r="R188" i="1"/>
  <c r="D189" i="1"/>
  <c r="G189" i="1"/>
  <c r="J189" i="1"/>
  <c r="M189" i="1"/>
  <c r="P189" i="1"/>
  <c r="Q189" i="1"/>
  <c r="R189" i="1"/>
  <c r="E191" i="1"/>
  <c r="I191" i="1"/>
  <c r="E193" i="1"/>
  <c r="F193" i="1"/>
  <c r="D193" i="1" s="1"/>
  <c r="H193" i="1"/>
  <c r="I193" i="1"/>
  <c r="J193" i="1"/>
  <c r="K193" i="1"/>
  <c r="L193" i="1"/>
  <c r="N193" i="1"/>
  <c r="O193" i="1"/>
  <c r="D194" i="1"/>
  <c r="G194" i="1"/>
  <c r="J194" i="1"/>
  <c r="M194" i="1"/>
  <c r="Q194" i="1"/>
  <c r="R194" i="1"/>
  <c r="D195" i="1"/>
  <c r="G195" i="1"/>
  <c r="J195" i="1"/>
  <c r="M195" i="1"/>
  <c r="P195" i="1"/>
  <c r="Q195" i="1"/>
  <c r="R195" i="1"/>
  <c r="D196" i="1"/>
  <c r="G196" i="1"/>
  <c r="J196" i="1"/>
  <c r="M196" i="1"/>
  <c r="Q196" i="1"/>
  <c r="P196" i="1" s="1"/>
  <c r="R196" i="1"/>
  <c r="D197" i="1"/>
  <c r="G197" i="1"/>
  <c r="J197" i="1"/>
  <c r="M197" i="1"/>
  <c r="Q197" i="1"/>
  <c r="R197" i="1"/>
  <c r="R193" i="1" s="1"/>
  <c r="E199" i="1"/>
  <c r="F199" i="1"/>
  <c r="H199" i="1"/>
  <c r="I199" i="1"/>
  <c r="K199" i="1"/>
  <c r="K191" i="1" s="1"/>
  <c r="L199" i="1"/>
  <c r="N199" i="1"/>
  <c r="O199" i="1"/>
  <c r="D200" i="1"/>
  <c r="G200" i="1"/>
  <c r="J200" i="1"/>
  <c r="J199" i="1" s="1"/>
  <c r="M200" i="1"/>
  <c r="M199" i="1" s="1"/>
  <c r="Q200" i="1"/>
  <c r="R200" i="1"/>
  <c r="R199" i="1" s="1"/>
  <c r="D201" i="1"/>
  <c r="G201" i="1"/>
  <c r="G199" i="1" s="1"/>
  <c r="J201" i="1"/>
  <c r="M201" i="1"/>
  <c r="Q201" i="1"/>
  <c r="Q199" i="1" s="1"/>
  <c r="R201" i="1"/>
  <c r="D202" i="1"/>
  <c r="G202" i="1"/>
  <c r="J202" i="1"/>
  <c r="M202" i="1"/>
  <c r="P202" i="1"/>
  <c r="Q202" i="1"/>
  <c r="R202" i="1"/>
  <c r="E204" i="1"/>
  <c r="F204" i="1"/>
  <c r="G204" i="1"/>
  <c r="H204" i="1"/>
  <c r="I204" i="1"/>
  <c r="J204" i="1"/>
  <c r="K204" i="1"/>
  <c r="L204" i="1"/>
  <c r="N204" i="1"/>
  <c r="M204" i="1" s="1"/>
  <c r="O204" i="1"/>
  <c r="D205" i="1"/>
  <c r="G205" i="1"/>
  <c r="J205" i="1"/>
  <c r="M205" i="1"/>
  <c r="P205" i="1"/>
  <c r="Q205" i="1"/>
  <c r="R205" i="1"/>
  <c r="R204" i="1" s="1"/>
  <c r="D206" i="1"/>
  <c r="G206" i="1"/>
  <c r="J206" i="1"/>
  <c r="M206" i="1"/>
  <c r="Q206" i="1"/>
  <c r="Q204" i="1" s="1"/>
  <c r="P204" i="1" s="1"/>
  <c r="R206" i="1"/>
  <c r="D207" i="1"/>
  <c r="G207" i="1"/>
  <c r="J207" i="1"/>
  <c r="M207" i="1"/>
  <c r="Q207" i="1"/>
  <c r="R207" i="1"/>
  <c r="P207" i="1" s="1"/>
  <c r="D208" i="1"/>
  <c r="G208" i="1"/>
  <c r="J208" i="1"/>
  <c r="M208" i="1"/>
  <c r="Q208" i="1"/>
  <c r="R208" i="1"/>
  <c r="D209" i="1"/>
  <c r="G209" i="1"/>
  <c r="J209" i="1"/>
  <c r="M209" i="1"/>
  <c r="Q209" i="1"/>
  <c r="R209" i="1"/>
  <c r="P209" i="1" s="1"/>
  <c r="D210" i="1"/>
  <c r="G210" i="1"/>
  <c r="J210" i="1"/>
  <c r="M210" i="1"/>
  <c r="P210" i="1"/>
  <c r="Q210" i="1"/>
  <c r="R210" i="1"/>
  <c r="D211" i="1"/>
  <c r="G211" i="1"/>
  <c r="J211" i="1"/>
  <c r="M211" i="1"/>
  <c r="Q211" i="1"/>
  <c r="P211" i="1" s="1"/>
  <c r="R211" i="1"/>
  <c r="D212" i="1"/>
  <c r="G212" i="1"/>
  <c r="J212" i="1"/>
  <c r="M212" i="1"/>
  <c r="Q212" i="1"/>
  <c r="P212" i="1" s="1"/>
  <c r="R212" i="1"/>
  <c r="E214" i="1"/>
  <c r="F214" i="1"/>
  <c r="D214" i="1" s="1"/>
  <c r="H214" i="1"/>
  <c r="G214" i="1" s="1"/>
  <c r="I214" i="1"/>
  <c r="J214" i="1"/>
  <c r="K214" i="1"/>
  <c r="L214" i="1"/>
  <c r="N214" i="1"/>
  <c r="O214" i="1"/>
  <c r="D215" i="1"/>
  <c r="G215" i="1"/>
  <c r="J215" i="1"/>
  <c r="M215" i="1"/>
  <c r="Q215" i="1"/>
  <c r="Q214" i="1" s="1"/>
  <c r="P214" i="1" s="1"/>
  <c r="R215" i="1"/>
  <c r="D216" i="1"/>
  <c r="G216" i="1"/>
  <c r="J216" i="1"/>
  <c r="M216" i="1"/>
  <c r="Q216" i="1"/>
  <c r="R216" i="1"/>
  <c r="R214" i="1" s="1"/>
  <c r="D217" i="1"/>
  <c r="G217" i="1"/>
  <c r="J217" i="1"/>
  <c r="M217" i="1"/>
  <c r="Q217" i="1"/>
  <c r="R217" i="1"/>
  <c r="D218" i="1"/>
  <c r="G218" i="1"/>
  <c r="J218" i="1"/>
  <c r="M218" i="1"/>
  <c r="Q218" i="1"/>
  <c r="R218" i="1"/>
  <c r="P218" i="1" s="1"/>
  <c r="D220" i="1"/>
  <c r="E220" i="1"/>
  <c r="F220" i="1"/>
  <c r="H220" i="1"/>
  <c r="G220" i="1" s="1"/>
  <c r="I220" i="1"/>
  <c r="K220" i="1"/>
  <c r="J220" i="1" s="1"/>
  <c r="L220" i="1"/>
  <c r="E221" i="1"/>
  <c r="F221" i="1"/>
  <c r="D221" i="1" s="1"/>
  <c r="H221" i="1"/>
  <c r="I221" i="1"/>
  <c r="K221" i="1"/>
  <c r="L221" i="1"/>
  <c r="J221" i="1" s="1"/>
  <c r="M221" i="1"/>
  <c r="N221" i="1"/>
  <c r="O221" i="1"/>
  <c r="Q221" i="1"/>
  <c r="D222" i="1"/>
  <c r="G222" i="1"/>
  <c r="J222" i="1"/>
  <c r="M222" i="1"/>
  <c r="Q222" i="1"/>
  <c r="P222" i="1" s="1"/>
  <c r="R222" i="1"/>
  <c r="D223" i="1"/>
  <c r="G223" i="1"/>
  <c r="J223" i="1"/>
  <c r="M223" i="1"/>
  <c r="Q223" i="1"/>
  <c r="R223" i="1"/>
  <c r="P223" i="1" s="1"/>
  <c r="D224" i="1"/>
  <c r="G224" i="1"/>
  <c r="J224" i="1"/>
  <c r="N224" i="1"/>
  <c r="N220" i="1" s="1"/>
  <c r="O224" i="1"/>
  <c r="M224" i="1" s="1"/>
  <c r="R224" i="1"/>
  <c r="D225" i="1"/>
  <c r="G225" i="1"/>
  <c r="J225" i="1"/>
  <c r="M225" i="1"/>
  <c r="P225" i="1"/>
  <c r="Q225" i="1"/>
  <c r="R225" i="1"/>
  <c r="D226" i="1"/>
  <c r="G226" i="1"/>
  <c r="J226" i="1"/>
  <c r="M226" i="1"/>
  <c r="P226" i="1"/>
  <c r="Q226" i="1"/>
  <c r="R226" i="1"/>
  <c r="D227" i="1"/>
  <c r="G227" i="1"/>
  <c r="J227" i="1"/>
  <c r="M227" i="1"/>
  <c r="Q227" i="1"/>
  <c r="P227" i="1" s="1"/>
  <c r="R227" i="1"/>
  <c r="D228" i="1"/>
  <c r="G228" i="1"/>
  <c r="J228" i="1"/>
  <c r="M228" i="1"/>
  <c r="Q228" i="1"/>
  <c r="P228" i="1" s="1"/>
  <c r="R228" i="1"/>
  <c r="O191" i="1" l="1"/>
  <c r="Q224" i="1"/>
  <c r="P224" i="1" s="1"/>
  <c r="R221" i="1"/>
  <c r="P221" i="1" s="1"/>
  <c r="O220" i="1"/>
  <c r="M220" i="1" s="1"/>
  <c r="P215" i="1"/>
  <c r="M214" i="1"/>
  <c r="P206" i="1"/>
  <c r="D204" i="1"/>
  <c r="Q193" i="1"/>
  <c r="P194" i="1"/>
  <c r="M193" i="1"/>
  <c r="N191" i="1"/>
  <c r="M184" i="1"/>
  <c r="R182" i="1"/>
  <c r="O182" i="1"/>
  <c r="M182" i="1" s="1"/>
  <c r="J154" i="1"/>
  <c r="K152" i="1"/>
  <c r="J152" i="1" s="1"/>
  <c r="P145" i="1"/>
  <c r="P216" i="1"/>
  <c r="P200" i="1"/>
  <c r="P199" i="1" s="1"/>
  <c r="D199" i="1"/>
  <c r="P197" i="1"/>
  <c r="L191" i="1"/>
  <c r="J191" i="1" s="1"/>
  <c r="H191" i="1"/>
  <c r="G191" i="1" s="1"/>
  <c r="G193" i="1"/>
  <c r="P176" i="1"/>
  <c r="P169" i="1"/>
  <c r="J162" i="1"/>
  <c r="N154" i="1"/>
  <c r="M157" i="1"/>
  <c r="Q157" i="1"/>
  <c r="P157" i="1" s="1"/>
  <c r="P148" i="1"/>
  <c r="D105" i="1"/>
  <c r="R220" i="1"/>
  <c r="R191" i="1" s="1"/>
  <c r="G221" i="1"/>
  <c r="Q220" i="1"/>
  <c r="P220" i="1" s="1"/>
  <c r="P217" i="1"/>
  <c r="P208" i="1"/>
  <c r="P201" i="1"/>
  <c r="F191" i="1"/>
  <c r="D191" i="1" s="1"/>
  <c r="Q175" i="1"/>
  <c r="P175" i="1" s="1"/>
  <c r="Q168" i="1"/>
  <c r="P168" i="1" s="1"/>
  <c r="Q162" i="1"/>
  <c r="P162" i="1" s="1"/>
  <c r="P163" i="1"/>
  <c r="E154" i="1"/>
  <c r="D156" i="1"/>
  <c r="M148" i="1"/>
  <c r="R148" i="1"/>
  <c r="R143" i="1"/>
  <c r="R114" i="1"/>
  <c r="P182" i="1"/>
  <c r="H152" i="1"/>
  <c r="G152" i="1" s="1"/>
  <c r="G162" i="1"/>
  <c r="Q154" i="1"/>
  <c r="P156" i="1"/>
  <c r="R154" i="1"/>
  <c r="R152" i="1" s="1"/>
  <c r="F95" i="1"/>
  <c r="Q147" i="1"/>
  <c r="P147" i="1" s="1"/>
  <c r="M132" i="1"/>
  <c r="Q116" i="1"/>
  <c r="P116" i="1" s="1"/>
  <c r="M107" i="1"/>
  <c r="Q107" i="1"/>
  <c r="P101" i="1"/>
  <c r="K95" i="1"/>
  <c r="J95" i="1" s="1"/>
  <c r="E95" i="1"/>
  <c r="D95" i="1" s="1"/>
  <c r="R91" i="1"/>
  <c r="M89" i="1"/>
  <c r="P86" i="1"/>
  <c r="P83" i="1"/>
  <c r="I81" i="1"/>
  <c r="J81" i="1"/>
  <c r="R67" i="1"/>
  <c r="M69" i="1"/>
  <c r="J67" i="1"/>
  <c r="P65" i="1"/>
  <c r="M57" i="1"/>
  <c r="H57" i="1"/>
  <c r="G57" i="1" s="1"/>
  <c r="Q62" i="1"/>
  <c r="P61" i="1"/>
  <c r="H38" i="1"/>
  <c r="R40" i="1"/>
  <c r="I123" i="1"/>
  <c r="I95" i="1" s="1"/>
  <c r="R128" i="1"/>
  <c r="R123" i="1" s="1"/>
  <c r="N97" i="1"/>
  <c r="P91" i="1"/>
  <c r="Q81" i="1"/>
  <c r="H81" i="1"/>
  <c r="G81" i="1" s="1"/>
  <c r="Q74" i="1"/>
  <c r="P74" i="1" s="1"/>
  <c r="R62" i="1"/>
  <c r="L57" i="1"/>
  <c r="L38" i="1" s="1"/>
  <c r="L230" i="1" s="1"/>
  <c r="I38" i="1"/>
  <c r="I230" i="1" s="1"/>
  <c r="P135" i="1"/>
  <c r="Q123" i="1"/>
  <c r="O123" i="1"/>
  <c r="O114" i="1"/>
  <c r="O95" i="1" s="1"/>
  <c r="P110" i="1"/>
  <c r="Q100" i="1"/>
  <c r="P100" i="1" s="1"/>
  <c r="G100" i="1"/>
  <c r="P99" i="1"/>
  <c r="H95" i="1"/>
  <c r="G86" i="1"/>
  <c r="P84" i="1"/>
  <c r="P64" i="1"/>
  <c r="K57" i="1"/>
  <c r="J57" i="1" s="1"/>
  <c r="J62" i="1"/>
  <c r="R57" i="1"/>
  <c r="P52" i="1"/>
  <c r="R47" i="1"/>
  <c r="P43" i="1"/>
  <c r="P15" i="1"/>
  <c r="G9" i="1"/>
  <c r="P11" i="1"/>
  <c r="R9" i="1"/>
  <c r="Q132" i="1"/>
  <c r="P132" i="1" s="1"/>
  <c r="G128" i="1"/>
  <c r="M123" i="1"/>
  <c r="M118" i="1"/>
  <c r="Q118" i="1"/>
  <c r="P118" i="1" s="1"/>
  <c r="M117" i="1"/>
  <c r="Q114" i="1"/>
  <c r="P114" i="1" s="1"/>
  <c r="J105" i="1"/>
  <c r="N81" i="1"/>
  <c r="M81" i="1" s="1"/>
  <c r="M86" i="1"/>
  <c r="R82" i="1"/>
  <c r="R81" i="1" s="1"/>
  <c r="E81" i="1"/>
  <c r="D81" i="1" s="1"/>
  <c r="Q67" i="1"/>
  <c r="P67" i="1" s="1"/>
  <c r="O38" i="1"/>
  <c r="F38" i="1"/>
  <c r="F230" i="1" s="1"/>
  <c r="M62" i="1"/>
  <c r="Q49" i="1"/>
  <c r="P49" i="1" s="1"/>
  <c r="M49" i="1"/>
  <c r="E47" i="1"/>
  <c r="D47" i="1" s="1"/>
  <c r="G15" i="1"/>
  <c r="K9" i="1"/>
  <c r="N40" i="1"/>
  <c r="E38" i="1"/>
  <c r="D38" i="1" s="1"/>
  <c r="Q24" i="1"/>
  <c r="P24" i="1" s="1"/>
  <c r="N9" i="1"/>
  <c r="O47" i="1"/>
  <c r="M47" i="1" s="1"/>
  <c r="G47" i="1"/>
  <c r="Q40" i="1"/>
  <c r="P33" i="1"/>
  <c r="P18" i="1"/>
  <c r="P13" i="1"/>
  <c r="E9" i="1"/>
  <c r="Q50" i="1"/>
  <c r="P50" i="1" s="1"/>
  <c r="J47" i="1"/>
  <c r="R95" i="1" l="1"/>
  <c r="M40" i="1"/>
  <c r="N38" i="1"/>
  <c r="M38" i="1" s="1"/>
  <c r="Q47" i="1"/>
  <c r="P47" i="1" s="1"/>
  <c r="G95" i="1"/>
  <c r="R38" i="1"/>
  <c r="R230" i="1" s="1"/>
  <c r="P62" i="1"/>
  <c r="M114" i="1"/>
  <c r="E152" i="1"/>
  <c r="D152" i="1" s="1"/>
  <c r="D154" i="1"/>
  <c r="M191" i="1"/>
  <c r="M9" i="1"/>
  <c r="J9" i="1"/>
  <c r="P82" i="1"/>
  <c r="M97" i="1"/>
  <c r="N95" i="1"/>
  <c r="M95" i="1" s="1"/>
  <c r="G38" i="1"/>
  <c r="H230" i="1"/>
  <c r="G230" i="1" s="1"/>
  <c r="P107" i="1"/>
  <c r="Q105" i="1"/>
  <c r="P105" i="1" s="1"/>
  <c r="G123" i="1"/>
  <c r="Q143" i="1"/>
  <c r="P143" i="1" s="1"/>
  <c r="D9" i="1"/>
  <c r="E230" i="1"/>
  <c r="D230" i="1" s="1"/>
  <c r="P40" i="1"/>
  <c r="Q9" i="1"/>
  <c r="K38" i="1"/>
  <c r="J38" i="1" s="1"/>
  <c r="Q57" i="1"/>
  <c r="P57" i="1" s="1"/>
  <c r="Q152" i="1"/>
  <c r="P152" i="1" s="1"/>
  <c r="P154" i="1"/>
  <c r="P128" i="1"/>
  <c r="O152" i="1"/>
  <c r="O230" i="1" s="1"/>
  <c r="M154" i="1"/>
  <c r="N152" i="1"/>
  <c r="M152" i="1" s="1"/>
  <c r="P123" i="1"/>
  <c r="P81" i="1"/>
  <c r="Q97" i="1"/>
  <c r="P193" i="1"/>
  <c r="Q191" i="1"/>
  <c r="P191" i="1" s="1"/>
  <c r="P9" i="1" l="1"/>
  <c r="K230" i="1"/>
  <c r="J230" i="1" s="1"/>
  <c r="P97" i="1"/>
  <c r="Q95" i="1"/>
  <c r="P95" i="1" s="1"/>
  <c r="Q38" i="1"/>
  <c r="P38" i="1" s="1"/>
  <c r="N230" i="1"/>
  <c r="M230" i="1" s="1"/>
  <c r="Q230" i="1" l="1"/>
  <c r="P230" i="1" s="1"/>
</calcChain>
</file>

<file path=xl/sharedStrings.xml><?xml version="1.0" encoding="utf-8"?>
<sst xmlns="http://schemas.openxmlformats.org/spreadsheetml/2006/main" count="219" uniqueCount="150">
  <si>
    <t>GRAND TOTAL</t>
  </si>
  <si>
    <t>Private Ports</t>
  </si>
  <si>
    <t>Other Government Ports</t>
  </si>
  <si>
    <t>Pagadian</t>
  </si>
  <si>
    <t>Malangas</t>
  </si>
  <si>
    <t>Basilan</t>
  </si>
  <si>
    <t>- Foreign</t>
  </si>
  <si>
    <t>- Domestic</t>
  </si>
  <si>
    <t>Zamboanga</t>
  </si>
  <si>
    <t>PMO ZAMBOANGA</t>
  </si>
  <si>
    <t>Saranggani</t>
  </si>
  <si>
    <t>General Santos</t>
  </si>
  <si>
    <t xml:space="preserve">PMO SOCSARGEN </t>
  </si>
  <si>
    <t>Punta Linao</t>
  </si>
  <si>
    <t>Mati</t>
  </si>
  <si>
    <t>Lupon</t>
  </si>
  <si>
    <t>Cateel</t>
  </si>
  <si>
    <t>Banay</t>
  </si>
  <si>
    <t>Davao, Sasa</t>
  </si>
  <si>
    <t>PMO DAVAO</t>
  </si>
  <si>
    <t>Dapitan</t>
  </si>
  <si>
    <t>PMO ZAMBOANGA DEL NORTE</t>
  </si>
  <si>
    <t>Kalamansig</t>
  </si>
  <si>
    <t>Cotabato</t>
  </si>
  <si>
    <t>PMO COTABATO</t>
  </si>
  <si>
    <t>Southern Mindanao</t>
  </si>
  <si>
    <t>Tandag</t>
  </si>
  <si>
    <t>San Jose</t>
  </si>
  <si>
    <t>Lipata Ferry</t>
  </si>
  <si>
    <t>Dapa</t>
  </si>
  <si>
    <t>Surigao</t>
  </si>
  <si>
    <t>PMO SURIGAO</t>
  </si>
  <si>
    <t>Plaridel</t>
  </si>
  <si>
    <t>Jimenez</t>
  </si>
  <si>
    <t>Ozamiz</t>
  </si>
  <si>
    <t>PMO MISAMIS OCC/OZAMIZ</t>
  </si>
  <si>
    <t>Masao</t>
  </si>
  <si>
    <t>Butuan</t>
  </si>
  <si>
    <t>Nasipit</t>
  </si>
  <si>
    <t xml:space="preserve">PMO AGUSAN </t>
  </si>
  <si>
    <t>Tubod</t>
  </si>
  <si>
    <t>Iligan</t>
  </si>
  <si>
    <t>PMO LANAO DEL NORTE/ILIGAN</t>
  </si>
  <si>
    <t>Opol</t>
  </si>
  <si>
    <t>Benoni</t>
  </si>
  <si>
    <t>Balingoan</t>
  </si>
  <si>
    <t>Cagayan De Oro</t>
  </si>
  <si>
    <t>PMO MISAMIS OR/CAGAYAN DE ORO</t>
  </si>
  <si>
    <t>Northern Mindanao</t>
  </si>
  <si>
    <t>Ubay</t>
  </si>
  <si>
    <t>Tubigon</t>
  </si>
  <si>
    <t>Talibon</t>
  </si>
  <si>
    <t>Jagna</t>
  </si>
  <si>
    <t>Tagbilaran</t>
  </si>
  <si>
    <t>PMO BOHOL</t>
  </si>
  <si>
    <t>San Jose, Carangian</t>
  </si>
  <si>
    <t>San Isidro Ferry</t>
  </si>
  <si>
    <t xml:space="preserve">Liloan </t>
  </si>
  <si>
    <t>Catbalogan</t>
  </si>
  <si>
    <t>Calbayog</t>
  </si>
  <si>
    <t>Borongan</t>
  </si>
  <si>
    <t>Tacloban</t>
  </si>
  <si>
    <t>PMO EASTERN LEYTE/SAMAR</t>
  </si>
  <si>
    <t>San Carlos</t>
  </si>
  <si>
    <t>Hinoba-an</t>
  </si>
  <si>
    <t>Danao Escalante</t>
  </si>
  <si>
    <t>Banago</t>
  </si>
  <si>
    <t>Pulupandan</t>
  </si>
  <si>
    <t>PMO NEGROS OCC./BACOLOD/BANAGO/BREDCO</t>
  </si>
  <si>
    <t>Palompon</t>
  </si>
  <si>
    <t>Maasin</t>
  </si>
  <si>
    <t>Hilongos</t>
  </si>
  <si>
    <t>Baybay</t>
  </si>
  <si>
    <t>Ormoc</t>
  </si>
  <si>
    <t>PMO WESTERN LEYTE/BILIRAN</t>
  </si>
  <si>
    <t>San Jose Buenavista, Antique</t>
  </si>
  <si>
    <t>Estancia</t>
  </si>
  <si>
    <t>Dumaguit</t>
  </si>
  <si>
    <t>Culasi</t>
  </si>
  <si>
    <t>Iloilo</t>
  </si>
  <si>
    <t xml:space="preserve">PMO PANAY GUIMARAS </t>
  </si>
  <si>
    <t>Tandayag</t>
  </si>
  <si>
    <t>Larena</t>
  </si>
  <si>
    <t>Guihulngan</t>
  </si>
  <si>
    <t>Dumaguete</t>
  </si>
  <si>
    <t>PMO NEGROS OR/SIQUIJOR</t>
  </si>
  <si>
    <t>Visayas</t>
  </si>
  <si>
    <t>El Nido</t>
  </si>
  <si>
    <t>Cuyo</t>
  </si>
  <si>
    <t>Culion</t>
  </si>
  <si>
    <t>Coron</t>
  </si>
  <si>
    <t>Brooke's Point</t>
  </si>
  <si>
    <t>Puerto Princesa</t>
  </si>
  <si>
    <t>PMO PALAWAN</t>
  </si>
  <si>
    <t>Burias</t>
  </si>
  <si>
    <t>Ticao</t>
  </si>
  <si>
    <t>Masbate</t>
  </si>
  <si>
    <t>PMO MASBATE</t>
  </si>
  <si>
    <t>Sta Cruz</t>
  </si>
  <si>
    <t>Balanacan</t>
  </si>
  <si>
    <t>Lucena</t>
  </si>
  <si>
    <t>PMO MARINDUQUE/QUEZON</t>
  </si>
  <si>
    <t>Virac</t>
  </si>
  <si>
    <t>Tabaco</t>
  </si>
  <si>
    <t>Pasacao</t>
  </si>
  <si>
    <t>Matnog Ferry</t>
  </si>
  <si>
    <t>Bulan</t>
  </si>
  <si>
    <t>Legazpi</t>
  </si>
  <si>
    <t>PMO BICOL</t>
  </si>
  <si>
    <t>Tilik</t>
  </si>
  <si>
    <t>San Jose, Mindoro</t>
  </si>
  <si>
    <t>Puerto Galera</t>
  </si>
  <si>
    <t>Dangay, Roxas</t>
  </si>
  <si>
    <t>Abra de Ilog</t>
  </si>
  <si>
    <t>Calapan</t>
  </si>
  <si>
    <t>PMO MINDORO</t>
  </si>
  <si>
    <t>Romblon</t>
  </si>
  <si>
    <t>Poctoy</t>
  </si>
  <si>
    <t>Batangas</t>
  </si>
  <si>
    <t>PMO BATANGAS</t>
  </si>
  <si>
    <t>Southern Luzon</t>
  </si>
  <si>
    <t>Currimao</t>
  </si>
  <si>
    <t>Basco</t>
  </si>
  <si>
    <t>Aparri</t>
  </si>
  <si>
    <t>PMO NORTHERN LUZON</t>
  </si>
  <si>
    <t>Dingalan</t>
  </si>
  <si>
    <t>Capinpin (Orion)</t>
  </si>
  <si>
    <t>Lamao</t>
  </si>
  <si>
    <t>PMO BATAAN AURORA</t>
  </si>
  <si>
    <t>MICT Field Office</t>
  </si>
  <si>
    <t>Private Ports (Pasig)</t>
  </si>
  <si>
    <t>Pasig (Gov't.)</t>
  </si>
  <si>
    <t>South Harbor (Manila)</t>
  </si>
  <si>
    <t>PMO NCR SOUTH</t>
  </si>
  <si>
    <t>North Harbor (Manila)</t>
  </si>
  <si>
    <t>PMO NCR NORTH</t>
  </si>
  <si>
    <t>Manila/Northern Luzon</t>
  </si>
  <si>
    <t xml:space="preserve"> </t>
  </si>
  <si>
    <t>Embarked</t>
  </si>
  <si>
    <t>Disembarked</t>
  </si>
  <si>
    <t>Total</t>
  </si>
  <si>
    <t>4th Quarter</t>
  </si>
  <si>
    <t>3rd Quarter</t>
  </si>
  <si>
    <t>2nd Quarter</t>
  </si>
  <si>
    <t>1st Quarter</t>
  </si>
  <si>
    <t>Port Management Offices</t>
  </si>
  <si>
    <t>PASSENGER TRAFFIC</t>
  </si>
  <si>
    <t>2015</t>
  </si>
  <si>
    <t>Philippine Ports Authority</t>
  </si>
  <si>
    <t>PASSENGER STATISTICS SUMMARY BY PMO/PORT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</si>
</sst>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Fill="1"/>
    <xf numFmtId="3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1" fillId="0" borderId="0" xfId="0" applyFont="1" applyFill="1"/>
    <xf numFmtId="3" fontId="3" fillId="0" borderId="5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0" xfId="0" applyFont="1" applyFill="1" applyBorder="1"/>
    <xf numFmtId="0" fontId="5" fillId="0" borderId="7" xfId="0" applyFont="1" applyFill="1" applyBorder="1"/>
    <xf numFmtId="3" fontId="2" fillId="0" borderId="8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3" fontId="2" fillId="0" borderId="5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3" fontId="6" fillId="0" borderId="5" xfId="0" applyNumberFormat="1" applyFont="1" applyFill="1" applyBorder="1" applyAlignment="1">
      <alignment horizontal="right"/>
    </xf>
    <xf numFmtId="0" fontId="6" fillId="0" borderId="6" xfId="0" quotePrefix="1" applyFont="1" applyFill="1" applyBorder="1" applyAlignment="1">
      <alignment horizontal="left" indent="4"/>
    </xf>
    <xf numFmtId="0" fontId="1" fillId="0" borderId="0" xfId="0" applyFont="1" applyFill="1" applyBorder="1"/>
    <xf numFmtId="0" fontId="3" fillId="0" borderId="0" xfId="0" applyFont="1" applyFill="1" applyBorder="1"/>
    <xf numFmtId="0" fontId="4" fillId="0" borderId="7" xfId="0" applyFont="1" applyFill="1" applyBorder="1"/>
    <xf numFmtId="0" fontId="0" fillId="0" borderId="0" xfId="0" applyFill="1" applyBorder="1"/>
    <xf numFmtId="3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/>
    <xf numFmtId="0" fontId="4" fillId="0" borderId="0" xfId="0" applyFont="1" applyFill="1" applyBorder="1" applyAlignment="1"/>
    <xf numFmtId="0" fontId="4" fillId="0" borderId="7" xfId="0" applyFont="1" applyFill="1" applyBorder="1" applyAlignment="1"/>
    <xf numFmtId="0" fontId="6" fillId="0" borderId="0" xfId="0" applyFont="1" applyFill="1" applyBorder="1"/>
    <xf numFmtId="0" fontId="4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7" fillId="0" borderId="6" xfId="0" applyFont="1" applyFill="1" applyBorder="1"/>
    <xf numFmtId="0" fontId="8" fillId="0" borderId="6" xfId="0" applyFont="1" applyFill="1" applyBorder="1"/>
    <xf numFmtId="0" fontId="3" fillId="0" borderId="6" xfId="0" applyFont="1" applyFill="1" applyBorder="1"/>
    <xf numFmtId="3" fontId="9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10" fillId="7" borderId="0" xfId="0" applyFont="1" applyFill="1"/>
    <xf numFmtId="0" fontId="11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33"/>
  <sheetViews>
    <sheetView tabSelected="1" workbookViewId="0">
      <pane xSplit="3" ySplit="7" topLeftCell="D157" activePane="bottomRight" state="frozen"/>
      <selection activeCell="M22" sqref="M22"/>
      <selection pane="topRight" activeCell="M22" sqref="M22"/>
      <selection pane="bottomLeft" activeCell="M22" sqref="M22"/>
      <selection pane="bottomRight" activeCell="J4" sqref="J4"/>
    </sheetView>
  </sheetViews>
  <sheetFormatPr defaultRowHeight="15" x14ac:dyDescent="0.25"/>
  <cols>
    <col min="1" max="2" width="2.140625" style="2" customWidth="1"/>
    <col min="3" max="3" width="30" style="2" customWidth="1"/>
    <col min="4" max="4" width="10.140625" style="1" bestFit="1" customWidth="1"/>
    <col min="5" max="5" width="11.85546875" style="1" bestFit="1" customWidth="1"/>
    <col min="6" max="6" width="9.140625" style="1" bestFit="1" customWidth="1"/>
    <col min="7" max="7" width="10.140625" bestFit="1" customWidth="1"/>
    <col min="8" max="8" width="11.85546875" bestFit="1" customWidth="1"/>
    <col min="10" max="10" width="10.140625" bestFit="1" customWidth="1"/>
    <col min="11" max="11" width="11.85546875" bestFit="1" customWidth="1"/>
    <col min="13" max="13" width="10.140625" bestFit="1" customWidth="1"/>
    <col min="14" max="14" width="11.85546875" bestFit="1" customWidth="1"/>
    <col min="16" max="16" width="10.140625" bestFit="1" customWidth="1"/>
    <col min="17" max="17" width="11.85546875" bestFit="1" customWidth="1"/>
    <col min="18" max="18" width="10.140625" bestFit="1" customWidth="1"/>
  </cols>
  <sheetData>
    <row r="1" spans="1:18" s="54" customFormat="1" ht="15" customHeight="1" x14ac:dyDescent="0.25">
      <c r="A1" s="56" t="s">
        <v>149</v>
      </c>
      <c r="B1" s="56"/>
      <c r="C1" s="55"/>
    </row>
    <row r="2" spans="1:18" ht="15.75" x14ac:dyDescent="0.25">
      <c r="A2" s="52" t="s">
        <v>148</v>
      </c>
      <c r="B2" s="52"/>
      <c r="C2" s="5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5.75" x14ac:dyDescent="0.25">
      <c r="A3" s="53" t="s">
        <v>147</v>
      </c>
      <c r="B3" s="52"/>
      <c r="C3" s="5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 ht="15.75" x14ac:dyDescent="0.25">
      <c r="A4" s="52" t="s">
        <v>146</v>
      </c>
      <c r="B4" s="52"/>
      <c r="C4" s="5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8" s="4" customFormat="1" ht="15.75" x14ac:dyDescent="0.25">
      <c r="A5" s="50"/>
      <c r="B5" s="50"/>
      <c r="C5" s="49"/>
    </row>
    <row r="6" spans="1:18" s="4" customFormat="1" x14ac:dyDescent="0.25">
      <c r="A6" s="58" t="s">
        <v>145</v>
      </c>
      <c r="B6" s="59"/>
      <c r="C6" s="60"/>
      <c r="D6" s="64" t="s">
        <v>144</v>
      </c>
      <c r="E6" s="64"/>
      <c r="F6" s="64"/>
      <c r="G6" s="65" t="s">
        <v>143</v>
      </c>
      <c r="H6" s="65"/>
      <c r="I6" s="65"/>
      <c r="J6" s="66" t="s">
        <v>142</v>
      </c>
      <c r="K6" s="66"/>
      <c r="L6" s="66"/>
      <c r="M6" s="67" t="s">
        <v>141</v>
      </c>
      <c r="N6" s="67"/>
      <c r="O6" s="67"/>
      <c r="P6" s="57" t="s">
        <v>0</v>
      </c>
      <c r="Q6" s="57"/>
      <c r="R6" s="57"/>
    </row>
    <row r="7" spans="1:18" x14ac:dyDescent="0.25">
      <c r="A7" s="61"/>
      <c r="B7" s="62"/>
      <c r="C7" s="63"/>
      <c r="D7" s="48" t="s">
        <v>140</v>
      </c>
      <c r="E7" s="48" t="s">
        <v>139</v>
      </c>
      <c r="F7" s="48" t="s">
        <v>138</v>
      </c>
      <c r="G7" s="47" t="s">
        <v>140</v>
      </c>
      <c r="H7" s="47" t="s">
        <v>139</v>
      </c>
      <c r="I7" s="47" t="s">
        <v>138</v>
      </c>
      <c r="J7" s="46" t="s">
        <v>140</v>
      </c>
      <c r="K7" s="46" t="s">
        <v>139</v>
      </c>
      <c r="L7" s="46" t="s">
        <v>138</v>
      </c>
      <c r="M7" s="45" t="s">
        <v>140</v>
      </c>
      <c r="N7" s="45" t="s">
        <v>139</v>
      </c>
      <c r="O7" s="45" t="s">
        <v>138</v>
      </c>
      <c r="P7" s="44" t="s">
        <v>140</v>
      </c>
      <c r="Q7" s="44" t="s">
        <v>139</v>
      </c>
      <c r="R7" s="44" t="s">
        <v>138</v>
      </c>
    </row>
    <row r="8" spans="1:18" s="4" customFormat="1" x14ac:dyDescent="0.25">
      <c r="A8" s="43"/>
      <c r="B8" s="42"/>
      <c r="C8" s="41"/>
      <c r="D8" s="14" t="s">
        <v>137</v>
      </c>
      <c r="E8" s="14"/>
      <c r="F8" s="14"/>
      <c r="G8" s="14" t="s">
        <v>137</v>
      </c>
      <c r="H8" s="14"/>
      <c r="I8" s="14"/>
      <c r="J8" s="40"/>
      <c r="K8" s="40"/>
      <c r="L8" s="40"/>
      <c r="M8" s="14" t="s">
        <v>137</v>
      </c>
      <c r="N8" s="14"/>
      <c r="O8" s="14"/>
      <c r="P8" s="14" t="s">
        <v>137</v>
      </c>
      <c r="Q8" s="14"/>
      <c r="R8" s="14"/>
    </row>
    <row r="9" spans="1:18" s="9" customFormat="1" x14ac:dyDescent="0.25">
      <c r="A9" s="33" t="s">
        <v>136</v>
      </c>
      <c r="B9" s="32"/>
      <c r="C9" s="31"/>
      <c r="D9" s="30">
        <f>+E9+F9</f>
        <v>363011</v>
      </c>
      <c r="E9" s="10">
        <f>+E11+E15+E22+E24+E31</f>
        <v>177927</v>
      </c>
      <c r="F9" s="10">
        <f>+F11+F15+F22+F24+F31</f>
        <v>185084</v>
      </c>
      <c r="G9" s="30">
        <f>+H9+I9</f>
        <v>426725</v>
      </c>
      <c r="H9" s="10">
        <f>+H11+H15+H22+H24+H31</f>
        <v>217381</v>
      </c>
      <c r="I9" s="10">
        <f>+I11+I15+I22+I24+I31</f>
        <v>209344</v>
      </c>
      <c r="J9" s="30">
        <f>+K9+L9</f>
        <v>205859</v>
      </c>
      <c r="K9" s="10">
        <f>+K11+K15+K22+K24+K31</f>
        <v>102209</v>
      </c>
      <c r="L9" s="10">
        <f>+L11+L15+L22+L24+L31</f>
        <v>103650</v>
      </c>
      <c r="M9" s="30">
        <f>+N9+O9</f>
        <v>272353</v>
      </c>
      <c r="N9" s="10">
        <f>+N11+N15+N22+N24+N31</f>
        <v>126011</v>
      </c>
      <c r="O9" s="10">
        <f>+O11+O15+O22+O24+O31</f>
        <v>146342</v>
      </c>
      <c r="P9" s="30">
        <f>+Q9+R9</f>
        <v>1267948</v>
      </c>
      <c r="Q9" s="10">
        <f>+Q11+Q15+Q22+Q24+Q31</f>
        <v>623528</v>
      </c>
      <c r="R9" s="10">
        <f>+R11+R15+R22+R24+R31</f>
        <v>644420</v>
      </c>
    </row>
    <row r="10" spans="1:18" s="4" customFormat="1" x14ac:dyDescent="0.25">
      <c r="A10" s="22"/>
      <c r="B10" s="21"/>
      <c r="C10" s="2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9" customFormat="1" x14ac:dyDescent="0.25">
      <c r="A11" s="28"/>
      <c r="B11" s="27" t="s">
        <v>135</v>
      </c>
      <c r="C11" s="11"/>
      <c r="D11" s="10">
        <f>+E11+F11</f>
        <v>342861</v>
      </c>
      <c r="E11" s="10">
        <f>SUM(E12:E13)</f>
        <v>167852</v>
      </c>
      <c r="F11" s="10">
        <f>SUM(F12:F13)</f>
        <v>175009</v>
      </c>
      <c r="G11" s="10">
        <f>+H11+I11</f>
        <v>417369</v>
      </c>
      <c r="H11" s="10">
        <f>SUM(H12:H13)</f>
        <v>212886</v>
      </c>
      <c r="I11" s="10">
        <f>SUM(I12:I13)</f>
        <v>204483</v>
      </c>
      <c r="J11" s="10">
        <f>+K11+L11</f>
        <v>199509</v>
      </c>
      <c r="K11" s="10">
        <f>SUM(K12:K13)</f>
        <v>99208</v>
      </c>
      <c r="L11" s="10">
        <f>SUM(L12:L13)</f>
        <v>100301</v>
      </c>
      <c r="M11" s="10">
        <f>+N11+O11</f>
        <v>265794</v>
      </c>
      <c r="N11" s="10">
        <f>SUM(N12:N13)</f>
        <v>122752</v>
      </c>
      <c r="O11" s="10">
        <f>SUM(O12:O13)</f>
        <v>143042</v>
      </c>
      <c r="P11" s="10">
        <f>+Q11+R11</f>
        <v>1225533</v>
      </c>
      <c r="Q11" s="10">
        <f>SUM(Q12:Q13)</f>
        <v>602698</v>
      </c>
      <c r="R11" s="10">
        <f>SUM(R12:R13)</f>
        <v>622835</v>
      </c>
    </row>
    <row r="12" spans="1:18" s="4" customFormat="1" x14ac:dyDescent="0.25">
      <c r="A12" s="22"/>
      <c r="B12" s="21"/>
      <c r="C12" s="23" t="s">
        <v>134</v>
      </c>
      <c r="D12" s="18">
        <f>+E12+F12</f>
        <v>342861</v>
      </c>
      <c r="E12" s="18">
        <v>167852</v>
      </c>
      <c r="F12" s="18">
        <v>175009</v>
      </c>
      <c r="G12" s="18">
        <f>+H12+I12</f>
        <v>417369</v>
      </c>
      <c r="H12" s="18">
        <v>212886</v>
      </c>
      <c r="I12" s="18">
        <v>204483</v>
      </c>
      <c r="J12" s="18">
        <f>+K12+L12</f>
        <v>199509</v>
      </c>
      <c r="K12" s="18">
        <v>99208</v>
      </c>
      <c r="L12" s="18">
        <v>100301</v>
      </c>
      <c r="M12" s="18">
        <f>+N12+O12</f>
        <v>265794</v>
      </c>
      <c r="N12" s="18">
        <v>122752</v>
      </c>
      <c r="O12" s="18">
        <v>143042</v>
      </c>
      <c r="P12" s="18">
        <f>+Q12+R12</f>
        <v>1225533</v>
      </c>
      <c r="Q12" s="18">
        <f>+E12+H12+K12+N12</f>
        <v>602698</v>
      </c>
      <c r="R12" s="18">
        <f>+F12+I12+L12+O12</f>
        <v>622835</v>
      </c>
    </row>
    <row r="13" spans="1:18" s="4" customFormat="1" x14ac:dyDescent="0.25">
      <c r="A13" s="22"/>
      <c r="B13" s="21"/>
      <c r="C13" s="20" t="s">
        <v>1</v>
      </c>
      <c r="D13" s="18">
        <f>+E13+F13</f>
        <v>0</v>
      </c>
      <c r="E13" s="18">
        <v>0</v>
      </c>
      <c r="F13" s="18">
        <v>0</v>
      </c>
      <c r="G13" s="18">
        <f>+H13+I13</f>
        <v>0</v>
      </c>
      <c r="H13" s="18">
        <v>0</v>
      </c>
      <c r="I13" s="18">
        <v>0</v>
      </c>
      <c r="J13" s="18">
        <f>+K13+L13</f>
        <v>0</v>
      </c>
      <c r="K13" s="18">
        <v>0</v>
      </c>
      <c r="L13" s="18">
        <v>0</v>
      </c>
      <c r="M13" s="18">
        <f>+N13+O13</f>
        <v>0</v>
      </c>
      <c r="N13" s="18">
        <v>0</v>
      </c>
      <c r="O13" s="18">
        <v>0</v>
      </c>
      <c r="P13" s="18">
        <f>+Q13+R13</f>
        <v>0</v>
      </c>
      <c r="Q13" s="18">
        <f>+E13+H13+K13+N13</f>
        <v>0</v>
      </c>
      <c r="R13" s="18">
        <f>+F13+I13+L13+O13</f>
        <v>0</v>
      </c>
    </row>
    <row r="14" spans="1:18" s="4" customFormat="1" x14ac:dyDescent="0.25">
      <c r="A14" s="22"/>
      <c r="B14" s="21"/>
      <c r="C14" s="2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9" customFormat="1" x14ac:dyDescent="0.25">
      <c r="A15" s="28"/>
      <c r="B15" s="27" t="s">
        <v>133</v>
      </c>
      <c r="C15" s="11"/>
      <c r="D15" s="10">
        <f t="shared" ref="D15:D20" si="0">+E15+F15</f>
        <v>20150</v>
      </c>
      <c r="E15" s="10">
        <f>SUM(E17:E20)</f>
        <v>10075</v>
      </c>
      <c r="F15" s="10">
        <f>SUM(F17:F20)</f>
        <v>10075</v>
      </c>
      <c r="G15" s="10">
        <f t="shared" ref="G15:G20" si="1">+H15+I15</f>
        <v>2330</v>
      </c>
      <c r="H15" s="10">
        <f>SUM(H17:H20)</f>
        <v>1165</v>
      </c>
      <c r="I15" s="10">
        <f>SUM(I17:I20)</f>
        <v>1165</v>
      </c>
      <c r="J15" s="10">
        <f t="shared" ref="J15:J20" si="2">+K15+L15</f>
        <v>3750</v>
      </c>
      <c r="K15" s="10">
        <f>SUM(K17:K20)</f>
        <v>1875</v>
      </c>
      <c r="L15" s="10">
        <f>SUM(L17:L20)</f>
        <v>1875</v>
      </c>
      <c r="M15" s="10">
        <f t="shared" ref="M15:M20" si="3">+N15+O15</f>
        <v>3740</v>
      </c>
      <c r="N15" s="10">
        <f>SUM(N17:N20)</f>
        <v>1870</v>
      </c>
      <c r="O15" s="10">
        <f>SUM(O17:O20)</f>
        <v>1870</v>
      </c>
      <c r="P15" s="10">
        <f t="shared" ref="P15:P20" si="4">+Q15+R15</f>
        <v>29970</v>
      </c>
      <c r="Q15" s="10">
        <f>SUM(Q17:Q20)</f>
        <v>14985</v>
      </c>
      <c r="R15" s="10">
        <f>SUM(R17:R20)</f>
        <v>14985</v>
      </c>
    </row>
    <row r="16" spans="1:18" s="4" customFormat="1" x14ac:dyDescent="0.25">
      <c r="A16" s="22"/>
      <c r="B16" s="21"/>
      <c r="C16" s="23" t="s">
        <v>132</v>
      </c>
      <c r="D16" s="18">
        <f t="shared" si="0"/>
        <v>0</v>
      </c>
      <c r="E16" s="18">
        <v>0</v>
      </c>
      <c r="F16" s="18">
        <v>0</v>
      </c>
      <c r="G16" s="18">
        <f t="shared" si="1"/>
        <v>2330</v>
      </c>
      <c r="H16" s="18">
        <v>1165</v>
      </c>
      <c r="I16" s="18">
        <v>1165</v>
      </c>
      <c r="J16" s="18">
        <f t="shared" si="2"/>
        <v>0</v>
      </c>
      <c r="K16" s="18">
        <v>0</v>
      </c>
      <c r="L16" s="18">
        <v>0</v>
      </c>
      <c r="M16" s="18">
        <f t="shared" si="3"/>
        <v>0</v>
      </c>
      <c r="N16" s="18">
        <v>0</v>
      </c>
      <c r="O16" s="18">
        <v>0</v>
      </c>
      <c r="P16" s="18">
        <f t="shared" si="4"/>
        <v>2330</v>
      </c>
      <c r="Q16" s="18">
        <f t="shared" ref="Q16:R20" si="5">+E16+H16+K16+N16</f>
        <v>1165</v>
      </c>
      <c r="R16" s="18">
        <f t="shared" si="5"/>
        <v>1165</v>
      </c>
    </row>
    <row r="17" spans="1:18" s="4" customFormat="1" x14ac:dyDescent="0.25">
      <c r="A17" s="22"/>
      <c r="B17" s="21"/>
      <c r="C17" s="25" t="s">
        <v>7</v>
      </c>
      <c r="D17" s="24">
        <f t="shared" si="0"/>
        <v>0</v>
      </c>
      <c r="E17" s="18">
        <v>0</v>
      </c>
      <c r="F17" s="18">
        <v>0</v>
      </c>
      <c r="G17" s="24">
        <f t="shared" si="1"/>
        <v>0</v>
      </c>
      <c r="H17" s="18">
        <v>0</v>
      </c>
      <c r="I17" s="18">
        <v>0</v>
      </c>
      <c r="J17" s="24">
        <f t="shared" si="2"/>
        <v>0</v>
      </c>
      <c r="K17" s="18">
        <v>0</v>
      </c>
      <c r="L17" s="18">
        <v>0</v>
      </c>
      <c r="M17" s="24">
        <f t="shared" si="3"/>
        <v>0</v>
      </c>
      <c r="N17" s="18">
        <v>0</v>
      </c>
      <c r="O17" s="18">
        <v>0</v>
      </c>
      <c r="P17" s="24">
        <f t="shared" si="4"/>
        <v>0</v>
      </c>
      <c r="Q17" s="18">
        <f t="shared" si="5"/>
        <v>0</v>
      </c>
      <c r="R17" s="18">
        <f t="shared" si="5"/>
        <v>0</v>
      </c>
    </row>
    <row r="18" spans="1:18" s="4" customFormat="1" x14ac:dyDescent="0.25">
      <c r="A18" s="22"/>
      <c r="B18" s="21"/>
      <c r="C18" s="25" t="s">
        <v>6</v>
      </c>
      <c r="D18" s="24">
        <f t="shared" si="0"/>
        <v>20150</v>
      </c>
      <c r="E18" s="18">
        <v>10075</v>
      </c>
      <c r="F18" s="18">
        <v>10075</v>
      </c>
      <c r="G18" s="24">
        <f t="shared" si="1"/>
        <v>2330</v>
      </c>
      <c r="H18" s="18">
        <v>1165</v>
      </c>
      <c r="I18" s="18">
        <v>1165</v>
      </c>
      <c r="J18" s="24">
        <f t="shared" si="2"/>
        <v>3750</v>
      </c>
      <c r="K18" s="18">
        <v>1875</v>
      </c>
      <c r="L18" s="18">
        <v>1875</v>
      </c>
      <c r="M18" s="24">
        <f t="shared" si="3"/>
        <v>3740</v>
      </c>
      <c r="N18" s="18">
        <v>1870</v>
      </c>
      <c r="O18" s="18">
        <v>1870</v>
      </c>
      <c r="P18" s="24">
        <f t="shared" si="4"/>
        <v>29970</v>
      </c>
      <c r="Q18" s="18">
        <f t="shared" si="5"/>
        <v>14985</v>
      </c>
      <c r="R18" s="18">
        <f t="shared" si="5"/>
        <v>14985</v>
      </c>
    </row>
    <row r="19" spans="1:18" s="4" customFormat="1" x14ac:dyDescent="0.25">
      <c r="A19" s="22"/>
      <c r="B19" s="21"/>
      <c r="C19" s="23" t="s">
        <v>131</v>
      </c>
      <c r="D19" s="18">
        <f t="shared" si="0"/>
        <v>0</v>
      </c>
      <c r="E19" s="18">
        <v>0</v>
      </c>
      <c r="F19" s="18">
        <v>0</v>
      </c>
      <c r="G19" s="18">
        <f t="shared" si="1"/>
        <v>0</v>
      </c>
      <c r="H19" s="18">
        <v>0</v>
      </c>
      <c r="I19" s="18">
        <v>0</v>
      </c>
      <c r="J19" s="18">
        <f t="shared" si="2"/>
        <v>0</v>
      </c>
      <c r="K19" s="18">
        <v>0</v>
      </c>
      <c r="L19" s="18">
        <v>0</v>
      </c>
      <c r="M19" s="18">
        <f t="shared" si="3"/>
        <v>0</v>
      </c>
      <c r="N19" s="18">
        <v>0</v>
      </c>
      <c r="O19" s="18">
        <v>0</v>
      </c>
      <c r="P19" s="18">
        <f t="shared" si="4"/>
        <v>0</v>
      </c>
      <c r="Q19" s="18">
        <f t="shared" si="5"/>
        <v>0</v>
      </c>
      <c r="R19" s="18">
        <f t="shared" si="5"/>
        <v>0</v>
      </c>
    </row>
    <row r="20" spans="1:18" s="4" customFormat="1" x14ac:dyDescent="0.25">
      <c r="A20" s="22"/>
      <c r="B20" s="21"/>
      <c r="C20" s="20" t="s">
        <v>130</v>
      </c>
      <c r="D20" s="18">
        <f t="shared" si="0"/>
        <v>0</v>
      </c>
      <c r="E20" s="18">
        <v>0</v>
      </c>
      <c r="F20" s="18">
        <v>0</v>
      </c>
      <c r="G20" s="18">
        <f t="shared" si="1"/>
        <v>0</v>
      </c>
      <c r="H20" s="18">
        <v>0</v>
      </c>
      <c r="I20" s="18">
        <v>0</v>
      </c>
      <c r="J20" s="18">
        <f t="shared" si="2"/>
        <v>0</v>
      </c>
      <c r="K20" s="18">
        <v>0</v>
      </c>
      <c r="L20" s="18">
        <v>0</v>
      </c>
      <c r="M20" s="18">
        <f t="shared" si="3"/>
        <v>0</v>
      </c>
      <c r="N20" s="18">
        <v>0</v>
      </c>
      <c r="O20" s="18">
        <v>0</v>
      </c>
      <c r="P20" s="18">
        <f t="shared" si="4"/>
        <v>0</v>
      </c>
      <c r="Q20" s="18">
        <f t="shared" si="5"/>
        <v>0</v>
      </c>
      <c r="R20" s="18">
        <f t="shared" si="5"/>
        <v>0</v>
      </c>
    </row>
    <row r="21" spans="1:18" s="4" customFormat="1" x14ac:dyDescent="0.25">
      <c r="A21" s="22"/>
      <c r="B21" s="21"/>
      <c r="C21" s="2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s="9" customFormat="1" x14ac:dyDescent="0.25">
      <c r="A22" s="28"/>
      <c r="B22" s="27"/>
      <c r="C22" s="39" t="s">
        <v>129</v>
      </c>
      <c r="D22" s="10">
        <f>+E22+F22</f>
        <v>0</v>
      </c>
      <c r="E22" s="10">
        <v>0</v>
      </c>
      <c r="F22" s="10">
        <v>0</v>
      </c>
      <c r="G22" s="10">
        <f>+H22+I22</f>
        <v>0</v>
      </c>
      <c r="H22" s="10">
        <v>0</v>
      </c>
      <c r="I22" s="10">
        <v>0</v>
      </c>
      <c r="J22" s="10">
        <f>+K22+L22</f>
        <v>0</v>
      </c>
      <c r="K22" s="10">
        <v>0</v>
      </c>
      <c r="L22" s="10">
        <v>0</v>
      </c>
      <c r="M22" s="10">
        <f>+N22+O22</f>
        <v>0</v>
      </c>
      <c r="N22" s="10">
        <v>0</v>
      </c>
      <c r="O22" s="10">
        <v>0</v>
      </c>
      <c r="P22" s="10">
        <f>+Q22+R22</f>
        <v>0</v>
      </c>
      <c r="Q22" s="30">
        <f>+E22+H22+K22+N22</f>
        <v>0</v>
      </c>
      <c r="R22" s="30">
        <f>+F22+I22+L22+O22</f>
        <v>0</v>
      </c>
    </row>
    <row r="23" spans="1:18" s="4" customFormat="1" x14ac:dyDescent="0.25">
      <c r="A23" s="22"/>
      <c r="B23" s="21"/>
      <c r="C23" s="2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9" customFormat="1" x14ac:dyDescent="0.25">
      <c r="A24" s="28"/>
      <c r="B24" s="27" t="s">
        <v>128</v>
      </c>
      <c r="C24" s="11"/>
      <c r="D24" s="30">
        <f t="shared" ref="D24:D29" si="6">+E24+F24</f>
        <v>0</v>
      </c>
      <c r="E24" s="10">
        <f>SUM(E25:E29)</f>
        <v>0</v>
      </c>
      <c r="F24" s="10">
        <f>SUM(F25:F29)</f>
        <v>0</v>
      </c>
      <c r="G24" s="30">
        <f t="shared" ref="G24:G29" si="7">+H24+I24</f>
        <v>0</v>
      </c>
      <c r="H24" s="10">
        <f>SUM(H25:H29)</f>
        <v>0</v>
      </c>
      <c r="I24" s="10">
        <f>SUM(I25:I29)</f>
        <v>0</v>
      </c>
      <c r="J24" s="30">
        <f t="shared" ref="J24:J29" si="8">+K24+L24</f>
        <v>0</v>
      </c>
      <c r="K24" s="10">
        <f>SUM(K25:K29)</f>
        <v>0</v>
      </c>
      <c r="L24" s="10">
        <f>SUM(L25:L29)</f>
        <v>0</v>
      </c>
      <c r="M24" s="30">
        <f t="shared" ref="M24:M29" si="9">+N24+O24</f>
        <v>0</v>
      </c>
      <c r="N24" s="10">
        <f>SUM(N25:N29)</f>
        <v>0</v>
      </c>
      <c r="O24" s="10">
        <f>SUM(O25:O29)</f>
        <v>0</v>
      </c>
      <c r="P24" s="30">
        <f t="shared" ref="P24:P29" si="10">+Q24+R24</f>
        <v>0</v>
      </c>
      <c r="Q24" s="10">
        <f>SUM(Q25:Q29)</f>
        <v>0</v>
      </c>
      <c r="R24" s="10">
        <f>SUM(R25:R29)</f>
        <v>0</v>
      </c>
    </row>
    <row r="25" spans="1:18" s="4" customFormat="1" x14ac:dyDescent="0.25">
      <c r="A25" s="22"/>
      <c r="B25" s="21"/>
      <c r="C25" s="23" t="s">
        <v>127</v>
      </c>
      <c r="D25" s="18">
        <f t="shared" si="6"/>
        <v>0</v>
      </c>
      <c r="E25" s="18">
        <v>0</v>
      </c>
      <c r="F25" s="18">
        <v>0</v>
      </c>
      <c r="G25" s="18">
        <f t="shared" si="7"/>
        <v>0</v>
      </c>
      <c r="H25" s="18">
        <v>0</v>
      </c>
      <c r="I25" s="18">
        <v>0</v>
      </c>
      <c r="J25" s="18">
        <f t="shared" si="8"/>
        <v>0</v>
      </c>
      <c r="K25" s="18">
        <v>0</v>
      </c>
      <c r="L25" s="18">
        <v>0</v>
      </c>
      <c r="M25" s="18">
        <f t="shared" si="9"/>
        <v>0</v>
      </c>
      <c r="N25" s="18">
        <v>0</v>
      </c>
      <c r="O25" s="18">
        <v>0</v>
      </c>
      <c r="P25" s="18">
        <f t="shared" si="10"/>
        <v>0</v>
      </c>
      <c r="Q25" s="18">
        <f t="shared" ref="Q25:R29" si="11">+E25+H25+K25+N25</f>
        <v>0</v>
      </c>
      <c r="R25" s="18">
        <f t="shared" si="11"/>
        <v>0</v>
      </c>
    </row>
    <row r="26" spans="1:18" s="4" customFormat="1" x14ac:dyDescent="0.25">
      <c r="A26" s="22"/>
      <c r="B26" s="21"/>
      <c r="C26" s="23" t="s">
        <v>126</v>
      </c>
      <c r="D26" s="18">
        <f t="shared" si="6"/>
        <v>0</v>
      </c>
      <c r="E26" s="18">
        <v>0</v>
      </c>
      <c r="F26" s="18">
        <v>0</v>
      </c>
      <c r="G26" s="18">
        <f t="shared" si="7"/>
        <v>0</v>
      </c>
      <c r="H26" s="18">
        <v>0</v>
      </c>
      <c r="I26" s="18">
        <v>0</v>
      </c>
      <c r="J26" s="18">
        <f t="shared" si="8"/>
        <v>0</v>
      </c>
      <c r="K26" s="18">
        <v>0</v>
      </c>
      <c r="L26" s="18">
        <v>0</v>
      </c>
      <c r="M26" s="18">
        <f t="shared" si="9"/>
        <v>0</v>
      </c>
      <c r="N26" s="18">
        <v>0</v>
      </c>
      <c r="O26" s="18">
        <v>0</v>
      </c>
      <c r="P26" s="18">
        <f t="shared" si="10"/>
        <v>0</v>
      </c>
      <c r="Q26" s="18">
        <f t="shared" si="11"/>
        <v>0</v>
      </c>
      <c r="R26" s="18">
        <f t="shared" si="11"/>
        <v>0</v>
      </c>
    </row>
    <row r="27" spans="1:18" s="4" customFormat="1" x14ac:dyDescent="0.25">
      <c r="A27" s="22"/>
      <c r="B27" s="21"/>
      <c r="C27" s="23" t="s">
        <v>125</v>
      </c>
      <c r="D27" s="18">
        <f t="shared" si="6"/>
        <v>0</v>
      </c>
      <c r="E27" s="18">
        <v>0</v>
      </c>
      <c r="F27" s="18">
        <v>0</v>
      </c>
      <c r="G27" s="18">
        <f t="shared" si="7"/>
        <v>0</v>
      </c>
      <c r="H27" s="18">
        <v>0</v>
      </c>
      <c r="I27" s="18">
        <v>0</v>
      </c>
      <c r="J27" s="18">
        <f t="shared" si="8"/>
        <v>0</v>
      </c>
      <c r="K27" s="18">
        <v>0</v>
      </c>
      <c r="L27" s="18">
        <v>0</v>
      </c>
      <c r="M27" s="18">
        <f t="shared" si="9"/>
        <v>0</v>
      </c>
      <c r="N27" s="18">
        <v>0</v>
      </c>
      <c r="O27" s="18">
        <v>0</v>
      </c>
      <c r="P27" s="18">
        <f t="shared" si="10"/>
        <v>0</v>
      </c>
      <c r="Q27" s="18">
        <f t="shared" si="11"/>
        <v>0</v>
      </c>
      <c r="R27" s="18">
        <f t="shared" si="11"/>
        <v>0</v>
      </c>
    </row>
    <row r="28" spans="1:18" s="4" customFormat="1" x14ac:dyDescent="0.25">
      <c r="A28" s="22"/>
      <c r="B28" s="21"/>
      <c r="C28" s="20" t="s">
        <v>2</v>
      </c>
      <c r="D28" s="18">
        <f t="shared" si="6"/>
        <v>0</v>
      </c>
      <c r="E28" s="18">
        <v>0</v>
      </c>
      <c r="F28" s="18">
        <v>0</v>
      </c>
      <c r="G28" s="18">
        <f t="shared" si="7"/>
        <v>0</v>
      </c>
      <c r="H28" s="18">
        <v>0</v>
      </c>
      <c r="I28" s="18">
        <v>0</v>
      </c>
      <c r="J28" s="18">
        <f t="shared" si="8"/>
        <v>0</v>
      </c>
      <c r="K28" s="18">
        <v>0</v>
      </c>
      <c r="L28" s="18">
        <v>0</v>
      </c>
      <c r="M28" s="18">
        <f t="shared" si="9"/>
        <v>0</v>
      </c>
      <c r="N28" s="18">
        <v>0</v>
      </c>
      <c r="O28" s="18">
        <v>0</v>
      </c>
      <c r="P28" s="18">
        <f t="shared" si="10"/>
        <v>0</v>
      </c>
      <c r="Q28" s="18">
        <f t="shared" si="11"/>
        <v>0</v>
      </c>
      <c r="R28" s="18">
        <f t="shared" si="11"/>
        <v>0</v>
      </c>
    </row>
    <row r="29" spans="1:18" s="4" customFormat="1" x14ac:dyDescent="0.25">
      <c r="A29" s="22"/>
      <c r="B29" s="21"/>
      <c r="C29" s="20" t="s">
        <v>1</v>
      </c>
      <c r="D29" s="18">
        <f t="shared" si="6"/>
        <v>0</v>
      </c>
      <c r="E29" s="18">
        <v>0</v>
      </c>
      <c r="F29" s="18">
        <v>0</v>
      </c>
      <c r="G29" s="18">
        <f t="shared" si="7"/>
        <v>0</v>
      </c>
      <c r="H29" s="18">
        <v>0</v>
      </c>
      <c r="I29" s="18">
        <v>0</v>
      </c>
      <c r="J29" s="18">
        <f t="shared" si="8"/>
        <v>0</v>
      </c>
      <c r="K29" s="18">
        <v>0</v>
      </c>
      <c r="L29" s="18">
        <v>0</v>
      </c>
      <c r="M29" s="18">
        <f t="shared" si="9"/>
        <v>0</v>
      </c>
      <c r="N29" s="18">
        <v>0</v>
      </c>
      <c r="O29" s="18">
        <v>0</v>
      </c>
      <c r="P29" s="18">
        <f t="shared" si="10"/>
        <v>0</v>
      </c>
      <c r="Q29" s="18">
        <f t="shared" si="11"/>
        <v>0</v>
      </c>
      <c r="R29" s="18">
        <f t="shared" si="11"/>
        <v>0</v>
      </c>
    </row>
    <row r="30" spans="1:18" s="4" customFormat="1" x14ac:dyDescent="0.25">
      <c r="A30" s="22"/>
      <c r="B30" s="21"/>
      <c r="C30" s="2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s="9" customFormat="1" x14ac:dyDescent="0.25">
      <c r="A31" s="28"/>
      <c r="B31" s="27" t="s">
        <v>124</v>
      </c>
      <c r="C31" s="11"/>
      <c r="D31" s="30">
        <f t="shared" ref="D31:D36" si="12">+E31+F31</f>
        <v>0</v>
      </c>
      <c r="E31" s="10">
        <f>SUM(E32:E36)</f>
        <v>0</v>
      </c>
      <c r="F31" s="10">
        <f>SUM(F32:F36)</f>
        <v>0</v>
      </c>
      <c r="G31" s="30">
        <f t="shared" ref="G31:G36" si="13">+H31+I31</f>
        <v>7026</v>
      </c>
      <c r="H31" s="10">
        <f>SUM(H32:H36)</f>
        <v>3330</v>
      </c>
      <c r="I31" s="10">
        <f>SUM(I32:I36)</f>
        <v>3696</v>
      </c>
      <c r="J31" s="30">
        <f t="shared" ref="J31:J36" si="14">+K31+L31</f>
        <v>2600</v>
      </c>
      <c r="K31" s="10">
        <f>SUM(K32:K36)</f>
        <v>1126</v>
      </c>
      <c r="L31" s="10">
        <f>SUM(L32:L36)</f>
        <v>1474</v>
      </c>
      <c r="M31" s="30">
        <f t="shared" ref="M31:M36" si="15">+N31+O31</f>
        <v>2819</v>
      </c>
      <c r="N31" s="10">
        <f>SUM(N32:N36)</f>
        <v>1389</v>
      </c>
      <c r="O31" s="10">
        <f>SUM(O32:O36)</f>
        <v>1430</v>
      </c>
      <c r="P31" s="30">
        <f t="shared" ref="P31:P36" si="16">+Q31+R31</f>
        <v>12445</v>
      </c>
      <c r="Q31" s="10">
        <f>SUM(Q32:Q36)</f>
        <v>5845</v>
      </c>
      <c r="R31" s="10">
        <f>SUM(R32:R36)</f>
        <v>6600</v>
      </c>
    </row>
    <row r="32" spans="1:18" s="4" customFormat="1" x14ac:dyDescent="0.25">
      <c r="A32" s="22"/>
      <c r="B32" s="21"/>
      <c r="C32" s="23" t="s">
        <v>123</v>
      </c>
      <c r="D32" s="18">
        <f t="shared" si="12"/>
        <v>0</v>
      </c>
      <c r="E32" s="18">
        <v>0</v>
      </c>
      <c r="F32" s="18">
        <v>0</v>
      </c>
      <c r="G32" s="18">
        <f t="shared" si="13"/>
        <v>0</v>
      </c>
      <c r="H32" s="18">
        <v>0</v>
      </c>
      <c r="I32" s="18">
        <v>0</v>
      </c>
      <c r="J32" s="18">
        <f t="shared" si="14"/>
        <v>0</v>
      </c>
      <c r="K32" s="18">
        <v>0</v>
      </c>
      <c r="L32" s="18">
        <v>0</v>
      </c>
      <c r="M32" s="18">
        <f t="shared" si="15"/>
        <v>0</v>
      </c>
      <c r="N32" s="18">
        <v>0</v>
      </c>
      <c r="O32" s="18">
        <v>0</v>
      </c>
      <c r="P32" s="18">
        <f t="shared" si="16"/>
        <v>0</v>
      </c>
      <c r="Q32" s="18">
        <f t="shared" ref="Q32:R36" si="17">+E32+H32+K32+N32</f>
        <v>0</v>
      </c>
      <c r="R32" s="18">
        <f t="shared" si="17"/>
        <v>0</v>
      </c>
    </row>
    <row r="33" spans="1:18" s="4" customFormat="1" x14ac:dyDescent="0.25">
      <c r="A33" s="22"/>
      <c r="B33" s="21"/>
      <c r="C33" s="23" t="s">
        <v>122</v>
      </c>
      <c r="D33" s="18">
        <f t="shared" si="12"/>
        <v>0</v>
      </c>
      <c r="E33" s="18">
        <v>0</v>
      </c>
      <c r="F33" s="18">
        <v>0</v>
      </c>
      <c r="G33" s="18">
        <f t="shared" si="13"/>
        <v>6820</v>
      </c>
      <c r="H33" s="18">
        <v>3226</v>
      </c>
      <c r="I33" s="18">
        <v>3594</v>
      </c>
      <c r="J33" s="18">
        <f t="shared" si="14"/>
        <v>2600</v>
      </c>
      <c r="K33" s="18">
        <v>1126</v>
      </c>
      <c r="L33" s="18">
        <v>1474</v>
      </c>
      <c r="M33" s="18">
        <f t="shared" si="15"/>
        <v>2819</v>
      </c>
      <c r="N33" s="18">
        <v>1389</v>
      </c>
      <c r="O33" s="18">
        <v>1430</v>
      </c>
      <c r="P33" s="18">
        <f t="shared" si="16"/>
        <v>12239</v>
      </c>
      <c r="Q33" s="18">
        <f t="shared" si="17"/>
        <v>5741</v>
      </c>
      <c r="R33" s="18">
        <f t="shared" si="17"/>
        <v>6498</v>
      </c>
    </row>
    <row r="34" spans="1:18" s="4" customFormat="1" x14ac:dyDescent="0.25">
      <c r="A34" s="22"/>
      <c r="B34" s="21"/>
      <c r="C34" s="23" t="s">
        <v>121</v>
      </c>
      <c r="D34" s="18">
        <f t="shared" si="12"/>
        <v>0</v>
      </c>
      <c r="E34" s="18">
        <v>0</v>
      </c>
      <c r="F34" s="18">
        <v>0</v>
      </c>
      <c r="G34" s="18">
        <f t="shared" si="13"/>
        <v>0</v>
      </c>
      <c r="H34" s="18">
        <v>0</v>
      </c>
      <c r="I34" s="18">
        <v>0</v>
      </c>
      <c r="J34" s="18">
        <f t="shared" si="14"/>
        <v>0</v>
      </c>
      <c r="K34" s="18">
        <v>0</v>
      </c>
      <c r="L34" s="18">
        <v>0</v>
      </c>
      <c r="M34" s="18">
        <f t="shared" si="15"/>
        <v>0</v>
      </c>
      <c r="N34" s="18">
        <v>0</v>
      </c>
      <c r="O34" s="18">
        <v>0</v>
      </c>
      <c r="P34" s="18">
        <f t="shared" si="16"/>
        <v>0</v>
      </c>
      <c r="Q34" s="18">
        <f t="shared" si="17"/>
        <v>0</v>
      </c>
      <c r="R34" s="18">
        <f t="shared" si="17"/>
        <v>0</v>
      </c>
    </row>
    <row r="35" spans="1:18" s="4" customFormat="1" x14ac:dyDescent="0.25">
      <c r="A35" s="22"/>
      <c r="B35" s="21"/>
      <c r="C35" s="20" t="s">
        <v>2</v>
      </c>
      <c r="D35" s="18">
        <f t="shared" si="12"/>
        <v>0</v>
      </c>
      <c r="E35" s="18">
        <v>0</v>
      </c>
      <c r="F35" s="18">
        <v>0</v>
      </c>
      <c r="G35" s="18">
        <f t="shared" si="13"/>
        <v>206</v>
      </c>
      <c r="H35" s="18">
        <v>104</v>
      </c>
      <c r="I35" s="18">
        <v>102</v>
      </c>
      <c r="J35" s="18">
        <f t="shared" si="14"/>
        <v>0</v>
      </c>
      <c r="K35" s="18"/>
      <c r="L35" s="18"/>
      <c r="M35" s="18">
        <f t="shared" si="15"/>
        <v>0</v>
      </c>
      <c r="N35" s="18">
        <v>0</v>
      </c>
      <c r="O35" s="18">
        <v>0</v>
      </c>
      <c r="P35" s="18">
        <f t="shared" si="16"/>
        <v>206</v>
      </c>
      <c r="Q35" s="18">
        <f t="shared" si="17"/>
        <v>104</v>
      </c>
      <c r="R35" s="18">
        <f t="shared" si="17"/>
        <v>102</v>
      </c>
    </row>
    <row r="36" spans="1:18" s="4" customFormat="1" x14ac:dyDescent="0.25">
      <c r="A36" s="22"/>
      <c r="B36" s="21"/>
      <c r="C36" s="20" t="s">
        <v>1</v>
      </c>
      <c r="D36" s="18">
        <f t="shared" si="12"/>
        <v>0</v>
      </c>
      <c r="E36" s="18">
        <v>0</v>
      </c>
      <c r="F36" s="18">
        <v>0</v>
      </c>
      <c r="G36" s="18">
        <f t="shared" si="13"/>
        <v>0</v>
      </c>
      <c r="H36" s="18">
        <v>0</v>
      </c>
      <c r="I36" s="18">
        <v>0</v>
      </c>
      <c r="J36" s="18">
        <f t="shared" si="14"/>
        <v>0</v>
      </c>
      <c r="K36" s="18">
        <v>0</v>
      </c>
      <c r="L36" s="18">
        <v>0</v>
      </c>
      <c r="M36" s="18">
        <f t="shared" si="15"/>
        <v>0</v>
      </c>
      <c r="N36" s="18">
        <v>0</v>
      </c>
      <c r="O36" s="18">
        <v>0</v>
      </c>
      <c r="P36" s="18">
        <f t="shared" si="16"/>
        <v>0</v>
      </c>
      <c r="Q36" s="18">
        <f t="shared" si="17"/>
        <v>0</v>
      </c>
      <c r="R36" s="18">
        <f t="shared" si="17"/>
        <v>0</v>
      </c>
    </row>
    <row r="37" spans="1:18" s="4" customFormat="1" x14ac:dyDescent="0.25">
      <c r="A37" s="22"/>
      <c r="B37" s="21"/>
      <c r="C37" s="20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s="9" customFormat="1" x14ac:dyDescent="0.25">
      <c r="A38" s="28" t="s">
        <v>120</v>
      </c>
      <c r="B38" s="12"/>
      <c r="C38" s="38"/>
      <c r="D38" s="30">
        <f>+E38+F38</f>
        <v>4637614</v>
      </c>
      <c r="E38" s="30">
        <f>+E40+E47+E57+E67+E74+E81</f>
        <v>2382857</v>
      </c>
      <c r="F38" s="30">
        <f>+F40+F47+F57+F67+F74+F81</f>
        <v>2254757</v>
      </c>
      <c r="G38" s="30">
        <f>+H38+I38</f>
        <v>6838068</v>
      </c>
      <c r="H38" s="30">
        <f>+H40+H47+H57+H67+H74+H81</f>
        <v>3538446</v>
      </c>
      <c r="I38" s="30">
        <f>+I40+I47+I57+I67+I74+I81</f>
        <v>3299622</v>
      </c>
      <c r="J38" s="30">
        <f>+K38+L38</f>
        <v>3955771</v>
      </c>
      <c r="K38" s="30">
        <f>+K40+K47+K57+K67+K74+K81</f>
        <v>2013265</v>
      </c>
      <c r="L38" s="30">
        <f>+L40+L47+L57+L67+L74+L81</f>
        <v>1942506</v>
      </c>
      <c r="M38" s="30">
        <f>+N38+O38</f>
        <v>5071232</v>
      </c>
      <c r="N38" s="30">
        <f>+N40+N47+N57+N67+N74+N81</f>
        <v>2543135</v>
      </c>
      <c r="O38" s="30">
        <f>+O40+O47+O57+O67+O74+O81</f>
        <v>2528097</v>
      </c>
      <c r="P38" s="30">
        <f>+Q38+R38</f>
        <v>20502685</v>
      </c>
      <c r="Q38" s="30">
        <f>+Q40+Q47+Q57+Q67+Q74+Q81</f>
        <v>10477703</v>
      </c>
      <c r="R38" s="30">
        <f>+R40+R47+R57+R67+R74+R81</f>
        <v>10024982</v>
      </c>
    </row>
    <row r="39" spans="1:18" s="4" customFormat="1" x14ac:dyDescent="0.25">
      <c r="A39" s="22"/>
      <c r="B39" s="21"/>
      <c r="C39" s="2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s="9" customFormat="1" x14ac:dyDescent="0.25">
      <c r="A40" s="28"/>
      <c r="B40" s="27" t="s">
        <v>119</v>
      </c>
      <c r="C40" s="11"/>
      <c r="D40" s="10">
        <f t="shared" ref="D40:D45" si="18">+E40+F40</f>
        <v>1572117</v>
      </c>
      <c r="E40" s="10">
        <f>SUM(E41:E45)</f>
        <v>830165</v>
      </c>
      <c r="F40" s="10">
        <f>SUM(F41:F45)</f>
        <v>741952</v>
      </c>
      <c r="G40" s="10">
        <f t="shared" ref="G40:G45" si="19">+H40+I40</f>
        <v>2335556</v>
      </c>
      <c r="H40" s="10">
        <f>SUM(H41:H45)</f>
        <v>1262809</v>
      </c>
      <c r="I40" s="10">
        <f>SUM(I41:I45)</f>
        <v>1072747</v>
      </c>
      <c r="J40" s="10">
        <f t="shared" ref="J40:J45" si="20">+K40+L40</f>
        <v>1357936</v>
      </c>
      <c r="K40" s="10">
        <f>SUM(K41:K45)</f>
        <v>699121</v>
      </c>
      <c r="L40" s="10">
        <f>SUM(L41:L45)</f>
        <v>658815</v>
      </c>
      <c r="M40" s="10">
        <f t="shared" ref="M40:M45" si="21">+N40+O40</f>
        <v>1801835</v>
      </c>
      <c r="N40" s="10">
        <f>SUM(N41:N45)</f>
        <v>885882</v>
      </c>
      <c r="O40" s="10">
        <f>SUM(O41:O45)</f>
        <v>915953</v>
      </c>
      <c r="P40" s="10">
        <f t="shared" ref="P40:P45" si="22">+Q40+R40</f>
        <v>7067444</v>
      </c>
      <c r="Q40" s="10">
        <f>SUM(Q41:Q45)</f>
        <v>3677977</v>
      </c>
      <c r="R40" s="10">
        <f>SUM(R41:R45)</f>
        <v>3389467</v>
      </c>
    </row>
    <row r="41" spans="1:18" s="4" customFormat="1" x14ac:dyDescent="0.25">
      <c r="A41" s="22"/>
      <c r="B41" s="21"/>
      <c r="C41" s="23" t="s">
        <v>118</v>
      </c>
      <c r="D41" s="18">
        <f t="shared" si="18"/>
        <v>1398141</v>
      </c>
      <c r="E41" s="18">
        <v>741183</v>
      </c>
      <c r="F41" s="18">
        <v>656958</v>
      </c>
      <c r="G41" s="18">
        <f t="shared" si="19"/>
        <v>2103026</v>
      </c>
      <c r="H41" s="18">
        <v>1143476</v>
      </c>
      <c r="I41" s="18">
        <v>959550</v>
      </c>
      <c r="J41" s="18">
        <f t="shared" si="20"/>
        <v>1217939</v>
      </c>
      <c r="K41" s="18">
        <v>628380</v>
      </c>
      <c r="L41" s="18">
        <v>589559</v>
      </c>
      <c r="M41" s="18">
        <f t="shared" si="21"/>
        <v>1627197</v>
      </c>
      <c r="N41" s="18">
        <v>791992</v>
      </c>
      <c r="O41" s="18">
        <v>835205</v>
      </c>
      <c r="P41" s="18">
        <f t="shared" si="22"/>
        <v>6346303</v>
      </c>
      <c r="Q41" s="18">
        <f t="shared" ref="Q41:R45" si="23">+E41+H41+K41+N41</f>
        <v>3305031</v>
      </c>
      <c r="R41" s="18">
        <f t="shared" si="23"/>
        <v>3041272</v>
      </c>
    </row>
    <row r="42" spans="1:18" s="4" customFormat="1" x14ac:dyDescent="0.25">
      <c r="A42" s="22"/>
      <c r="B42" s="21"/>
      <c r="C42" s="23" t="s">
        <v>117</v>
      </c>
      <c r="D42" s="18">
        <f t="shared" si="18"/>
        <v>90731</v>
      </c>
      <c r="E42" s="18">
        <v>48477</v>
      </c>
      <c r="F42" s="18">
        <v>42254</v>
      </c>
      <c r="G42" s="18">
        <f t="shared" si="19"/>
        <v>125231</v>
      </c>
      <c r="H42" s="18">
        <v>65666</v>
      </c>
      <c r="I42" s="18">
        <v>59565</v>
      </c>
      <c r="J42" s="18">
        <f t="shared" si="20"/>
        <v>66516</v>
      </c>
      <c r="K42" s="18">
        <v>34670</v>
      </c>
      <c r="L42" s="18">
        <v>31846</v>
      </c>
      <c r="M42" s="18">
        <f t="shared" si="21"/>
        <v>85954</v>
      </c>
      <c r="N42" s="18">
        <f>44133+2863</f>
        <v>46996</v>
      </c>
      <c r="O42" s="18">
        <f>36040+2918</f>
        <v>38958</v>
      </c>
      <c r="P42" s="18">
        <f t="shared" si="22"/>
        <v>368432</v>
      </c>
      <c r="Q42" s="18">
        <f t="shared" si="23"/>
        <v>195809</v>
      </c>
      <c r="R42" s="18">
        <f t="shared" si="23"/>
        <v>172623</v>
      </c>
    </row>
    <row r="43" spans="1:18" s="4" customFormat="1" x14ac:dyDescent="0.25">
      <c r="A43" s="22"/>
      <c r="B43" s="21"/>
      <c r="C43" s="23" t="s">
        <v>116</v>
      </c>
      <c r="D43" s="18">
        <f t="shared" si="18"/>
        <v>57519</v>
      </c>
      <c r="E43" s="18">
        <v>27929</v>
      </c>
      <c r="F43" s="18">
        <v>29590</v>
      </c>
      <c r="G43" s="18">
        <f t="shared" si="19"/>
        <v>71848</v>
      </c>
      <c r="H43" s="18">
        <v>35717</v>
      </c>
      <c r="I43" s="18">
        <v>36131</v>
      </c>
      <c r="J43" s="18">
        <f t="shared" si="20"/>
        <v>43394</v>
      </c>
      <c r="K43" s="18">
        <v>20844</v>
      </c>
      <c r="L43" s="18">
        <v>22550</v>
      </c>
      <c r="M43" s="18">
        <f t="shared" si="21"/>
        <v>55987</v>
      </c>
      <c r="N43" s="18">
        <f>27618+699</f>
        <v>28317</v>
      </c>
      <c r="O43" s="18">
        <f>27186+484</f>
        <v>27670</v>
      </c>
      <c r="P43" s="18">
        <f t="shared" si="22"/>
        <v>228748</v>
      </c>
      <c r="Q43" s="18">
        <f t="shared" si="23"/>
        <v>112807</v>
      </c>
      <c r="R43" s="18">
        <f t="shared" si="23"/>
        <v>115941</v>
      </c>
    </row>
    <row r="44" spans="1:18" s="4" customFormat="1" x14ac:dyDescent="0.25">
      <c r="A44" s="22"/>
      <c r="B44" s="21"/>
      <c r="C44" s="20" t="s">
        <v>2</v>
      </c>
      <c r="D44" s="18">
        <f t="shared" si="18"/>
        <v>25726</v>
      </c>
      <c r="E44" s="18">
        <v>12576</v>
      </c>
      <c r="F44" s="18">
        <v>13150</v>
      </c>
      <c r="G44" s="18">
        <f t="shared" si="19"/>
        <v>35451</v>
      </c>
      <c r="H44" s="18">
        <v>17950</v>
      </c>
      <c r="I44" s="18">
        <v>17501</v>
      </c>
      <c r="J44" s="18">
        <f t="shared" si="20"/>
        <v>30087</v>
      </c>
      <c r="K44" s="18">
        <v>15227</v>
      </c>
      <c r="L44" s="18">
        <v>14860</v>
      </c>
      <c r="M44" s="18">
        <f t="shared" si="21"/>
        <v>32697</v>
      </c>
      <c r="N44" s="18">
        <v>18577</v>
      </c>
      <c r="O44" s="18">
        <v>14120</v>
      </c>
      <c r="P44" s="18">
        <f t="shared" si="22"/>
        <v>123961</v>
      </c>
      <c r="Q44" s="18">
        <f t="shared" si="23"/>
        <v>64330</v>
      </c>
      <c r="R44" s="18">
        <f t="shared" si="23"/>
        <v>59631</v>
      </c>
    </row>
    <row r="45" spans="1:18" s="4" customFormat="1" x14ac:dyDescent="0.25">
      <c r="A45" s="22"/>
      <c r="B45" s="21"/>
      <c r="C45" s="20" t="s">
        <v>1</v>
      </c>
      <c r="D45" s="18">
        <f t="shared" si="18"/>
        <v>0</v>
      </c>
      <c r="E45" s="18">
        <v>0</v>
      </c>
      <c r="F45" s="18">
        <v>0</v>
      </c>
      <c r="G45" s="18">
        <f t="shared" si="19"/>
        <v>0</v>
      </c>
      <c r="H45" s="18">
        <v>0</v>
      </c>
      <c r="I45" s="18">
        <v>0</v>
      </c>
      <c r="J45" s="18">
        <f t="shared" si="20"/>
        <v>0</v>
      </c>
      <c r="K45" s="18">
        <v>0</v>
      </c>
      <c r="L45" s="18">
        <v>0</v>
      </c>
      <c r="M45" s="18">
        <f t="shared" si="21"/>
        <v>0</v>
      </c>
      <c r="N45" s="18">
        <v>0</v>
      </c>
      <c r="O45" s="18">
        <v>0</v>
      </c>
      <c r="P45" s="18">
        <f t="shared" si="22"/>
        <v>0</v>
      </c>
      <c r="Q45" s="18">
        <f t="shared" si="23"/>
        <v>0</v>
      </c>
      <c r="R45" s="18">
        <f t="shared" si="23"/>
        <v>0</v>
      </c>
    </row>
    <row r="46" spans="1:18" s="4" customFormat="1" x14ac:dyDescent="0.25">
      <c r="A46" s="22"/>
      <c r="B46" s="21"/>
      <c r="C46" s="2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s="9" customFormat="1" x14ac:dyDescent="0.25">
      <c r="A47" s="28"/>
      <c r="B47" s="27" t="s">
        <v>115</v>
      </c>
      <c r="C47" s="11"/>
      <c r="D47" s="10">
        <f t="shared" ref="D47:D55" si="24">+E47+F47</f>
        <v>1489542</v>
      </c>
      <c r="E47" s="10">
        <f>SUM(E48:E55)</f>
        <v>782725</v>
      </c>
      <c r="F47" s="10">
        <f>SUM(F48:F55)</f>
        <v>706817</v>
      </c>
      <c r="G47" s="10">
        <f t="shared" ref="G47:G55" si="25">+H47+I47</f>
        <v>2232889</v>
      </c>
      <c r="H47" s="10">
        <f>SUM(H48:H55)</f>
        <v>1147992</v>
      </c>
      <c r="I47" s="10">
        <f>SUM(I48:I55)</f>
        <v>1084897</v>
      </c>
      <c r="J47" s="10">
        <f t="shared" ref="J47:J55" si="26">+K47+L47</f>
        <v>1268815</v>
      </c>
      <c r="K47" s="10">
        <f>SUM(K48:K55)</f>
        <v>659083</v>
      </c>
      <c r="L47" s="10">
        <f>SUM(L48:L55)</f>
        <v>609732</v>
      </c>
      <c r="M47" s="10">
        <f t="shared" ref="M47:M55" si="27">+N47+O47</f>
        <v>1638675</v>
      </c>
      <c r="N47" s="10">
        <f>SUM(N48:N55)</f>
        <v>852181</v>
      </c>
      <c r="O47" s="10">
        <f>SUM(O48:O55)</f>
        <v>786494</v>
      </c>
      <c r="P47" s="10">
        <f t="shared" ref="P47:P55" si="28">+Q47+R47</f>
        <v>6629921</v>
      </c>
      <c r="Q47" s="10">
        <f>SUM(Q48:Q55)</f>
        <v>3441981</v>
      </c>
      <c r="R47" s="10">
        <f>SUM(R48:R55)</f>
        <v>3187940</v>
      </c>
    </row>
    <row r="48" spans="1:18" s="4" customFormat="1" x14ac:dyDescent="0.25">
      <c r="A48" s="22"/>
      <c r="B48" s="21"/>
      <c r="C48" s="23" t="s">
        <v>114</v>
      </c>
      <c r="D48" s="18">
        <f t="shared" si="24"/>
        <v>1014508</v>
      </c>
      <c r="E48" s="18">
        <v>541544</v>
      </c>
      <c r="F48" s="18">
        <v>472964</v>
      </c>
      <c r="G48" s="18">
        <f t="shared" si="25"/>
        <v>1481841</v>
      </c>
      <c r="H48" s="18">
        <v>770913</v>
      </c>
      <c r="I48" s="18">
        <v>710928</v>
      </c>
      <c r="J48" s="18">
        <f t="shared" si="26"/>
        <v>909968</v>
      </c>
      <c r="K48" s="18">
        <v>482521</v>
      </c>
      <c r="L48" s="18">
        <v>427447</v>
      </c>
      <c r="M48" s="18">
        <f t="shared" si="27"/>
        <v>1137341</v>
      </c>
      <c r="N48" s="18">
        <v>624692</v>
      </c>
      <c r="O48" s="18">
        <v>512649</v>
      </c>
      <c r="P48" s="18">
        <f t="shared" si="28"/>
        <v>4543658</v>
      </c>
      <c r="Q48" s="18">
        <f t="shared" ref="Q48:R55" si="29">+E48+H48+K48+N48</f>
        <v>2419670</v>
      </c>
      <c r="R48" s="18">
        <f t="shared" si="29"/>
        <v>2123988</v>
      </c>
    </row>
    <row r="49" spans="1:18" s="4" customFormat="1" x14ac:dyDescent="0.25">
      <c r="A49" s="22"/>
      <c r="B49" s="21"/>
      <c r="C49" s="23" t="s">
        <v>113</v>
      </c>
      <c r="D49" s="18">
        <f t="shared" si="24"/>
        <v>155135</v>
      </c>
      <c r="E49" s="18">
        <v>84055</v>
      </c>
      <c r="F49" s="18">
        <v>71080</v>
      </c>
      <c r="G49" s="18">
        <f t="shared" si="25"/>
        <v>212633</v>
      </c>
      <c r="H49" s="18">
        <v>114018</v>
      </c>
      <c r="I49" s="18">
        <v>98615</v>
      </c>
      <c r="J49" s="18">
        <f t="shared" si="26"/>
        <v>120628</v>
      </c>
      <c r="K49" s="18">
        <v>64186</v>
      </c>
      <c r="L49" s="18">
        <v>56442</v>
      </c>
      <c r="M49" s="18">
        <f t="shared" si="27"/>
        <v>176214</v>
      </c>
      <c r="N49" s="18">
        <f>74613+1801</f>
        <v>76414</v>
      </c>
      <c r="O49" s="18">
        <f>97910+1890</f>
        <v>99800</v>
      </c>
      <c r="P49" s="18">
        <f t="shared" si="28"/>
        <v>664610</v>
      </c>
      <c r="Q49" s="18">
        <f t="shared" si="29"/>
        <v>338673</v>
      </c>
      <c r="R49" s="18">
        <f t="shared" si="29"/>
        <v>325937</v>
      </c>
    </row>
    <row r="50" spans="1:18" s="4" customFormat="1" x14ac:dyDescent="0.25">
      <c r="A50" s="22"/>
      <c r="B50" s="21"/>
      <c r="C50" s="23" t="s">
        <v>112</v>
      </c>
      <c r="D50" s="18">
        <f t="shared" si="24"/>
        <v>284463</v>
      </c>
      <c r="E50" s="18">
        <v>137969</v>
      </c>
      <c r="F50" s="18">
        <v>146494</v>
      </c>
      <c r="G50" s="18">
        <f t="shared" si="25"/>
        <v>435066</v>
      </c>
      <c r="H50" s="18">
        <v>207456</v>
      </c>
      <c r="I50" s="18">
        <v>227610</v>
      </c>
      <c r="J50" s="18">
        <f t="shared" si="26"/>
        <v>185462</v>
      </c>
      <c r="K50" s="18">
        <v>84566</v>
      </c>
      <c r="L50" s="18">
        <v>100896</v>
      </c>
      <c r="M50" s="18">
        <f t="shared" si="27"/>
        <v>239076</v>
      </c>
      <c r="N50" s="18">
        <f>103618+2808</f>
        <v>106426</v>
      </c>
      <c r="O50" s="18">
        <f>130085+2565</f>
        <v>132650</v>
      </c>
      <c r="P50" s="18">
        <f t="shared" si="28"/>
        <v>1144067</v>
      </c>
      <c r="Q50" s="18">
        <f t="shared" si="29"/>
        <v>536417</v>
      </c>
      <c r="R50" s="18">
        <f t="shared" si="29"/>
        <v>607650</v>
      </c>
    </row>
    <row r="51" spans="1:18" s="4" customFormat="1" x14ac:dyDescent="0.25">
      <c r="A51" s="22"/>
      <c r="B51" s="21"/>
      <c r="C51" s="23" t="s">
        <v>111</v>
      </c>
      <c r="D51" s="18">
        <f t="shared" si="24"/>
        <v>8527</v>
      </c>
      <c r="E51" s="18">
        <v>4318</v>
      </c>
      <c r="F51" s="18">
        <v>4209</v>
      </c>
      <c r="G51" s="18">
        <f t="shared" si="25"/>
        <v>18861</v>
      </c>
      <c r="H51" s="18">
        <v>9967</v>
      </c>
      <c r="I51" s="18">
        <v>8894</v>
      </c>
      <c r="J51" s="18">
        <f t="shared" si="26"/>
        <v>16666</v>
      </c>
      <c r="K51" s="18">
        <v>8811</v>
      </c>
      <c r="L51" s="18">
        <v>7855</v>
      </c>
      <c r="M51" s="18">
        <f t="shared" si="27"/>
        <v>23033</v>
      </c>
      <c r="N51" s="18">
        <v>11342</v>
      </c>
      <c r="O51" s="18">
        <v>11691</v>
      </c>
      <c r="P51" s="18">
        <f t="shared" si="28"/>
        <v>67087</v>
      </c>
      <c r="Q51" s="18">
        <f t="shared" si="29"/>
        <v>34438</v>
      </c>
      <c r="R51" s="18">
        <f t="shared" si="29"/>
        <v>32649</v>
      </c>
    </row>
    <row r="52" spans="1:18" s="4" customFormat="1" x14ac:dyDescent="0.25">
      <c r="A52" s="22"/>
      <c r="B52" s="21"/>
      <c r="C52" s="23" t="s">
        <v>110</v>
      </c>
      <c r="D52" s="18">
        <f t="shared" si="24"/>
        <v>13999</v>
      </c>
      <c r="E52" s="18">
        <f>192+2021+5469</f>
        <v>7682</v>
      </c>
      <c r="F52" s="18">
        <f>185+1547+4585</f>
        <v>6317</v>
      </c>
      <c r="G52" s="18">
        <f t="shared" si="25"/>
        <v>28437</v>
      </c>
      <c r="H52" s="18">
        <v>15888</v>
      </c>
      <c r="I52" s="18">
        <v>12549</v>
      </c>
      <c r="J52" s="18">
        <f t="shared" si="26"/>
        <v>8656</v>
      </c>
      <c r="K52" s="18">
        <v>5064</v>
      </c>
      <c r="L52" s="18">
        <v>3592</v>
      </c>
      <c r="M52" s="18">
        <f t="shared" si="27"/>
        <v>11067</v>
      </c>
      <c r="N52" s="18">
        <f>2208+4069</f>
        <v>6277</v>
      </c>
      <c r="O52" s="18">
        <f>1537+3253</f>
        <v>4790</v>
      </c>
      <c r="P52" s="18">
        <f t="shared" si="28"/>
        <v>62159</v>
      </c>
      <c r="Q52" s="18">
        <f t="shared" si="29"/>
        <v>34911</v>
      </c>
      <c r="R52" s="18">
        <f t="shared" si="29"/>
        <v>27248</v>
      </c>
    </row>
    <row r="53" spans="1:18" s="4" customFormat="1" x14ac:dyDescent="0.25">
      <c r="A53" s="22"/>
      <c r="B53" s="21"/>
      <c r="C53" s="23" t="s">
        <v>109</v>
      </c>
      <c r="D53" s="18">
        <f t="shared" si="24"/>
        <v>12840</v>
      </c>
      <c r="E53" s="18">
        <v>7109</v>
      </c>
      <c r="F53" s="18">
        <v>5731</v>
      </c>
      <c r="G53" s="18">
        <f t="shared" si="25"/>
        <v>26972</v>
      </c>
      <c r="H53" s="18">
        <v>13334</v>
      </c>
      <c r="I53" s="18">
        <v>13638</v>
      </c>
      <c r="J53" s="18">
        <f t="shared" si="26"/>
        <v>10592</v>
      </c>
      <c r="K53" s="18">
        <v>5246</v>
      </c>
      <c r="L53" s="18">
        <v>5346</v>
      </c>
      <c r="M53" s="18">
        <f t="shared" si="27"/>
        <v>15702</v>
      </c>
      <c r="N53" s="18">
        <v>7839</v>
      </c>
      <c r="O53" s="18">
        <v>7863</v>
      </c>
      <c r="P53" s="18">
        <f t="shared" si="28"/>
        <v>66106</v>
      </c>
      <c r="Q53" s="18">
        <f t="shared" si="29"/>
        <v>33528</v>
      </c>
      <c r="R53" s="18">
        <f t="shared" si="29"/>
        <v>32578</v>
      </c>
    </row>
    <row r="54" spans="1:18" s="4" customFormat="1" x14ac:dyDescent="0.25">
      <c r="A54" s="22"/>
      <c r="B54" s="21"/>
      <c r="C54" s="20" t="s">
        <v>2</v>
      </c>
      <c r="D54" s="18">
        <f t="shared" si="24"/>
        <v>70</v>
      </c>
      <c r="E54" s="18">
        <v>48</v>
      </c>
      <c r="F54" s="18">
        <v>22</v>
      </c>
      <c r="G54" s="18">
        <f t="shared" si="25"/>
        <v>29079</v>
      </c>
      <c r="H54" s="18">
        <v>16416</v>
      </c>
      <c r="I54" s="18">
        <v>12663</v>
      </c>
      <c r="J54" s="18">
        <f t="shared" si="26"/>
        <v>16843</v>
      </c>
      <c r="K54" s="18">
        <v>8689</v>
      </c>
      <c r="L54" s="18">
        <v>8154</v>
      </c>
      <c r="M54" s="18">
        <f t="shared" si="27"/>
        <v>36242</v>
      </c>
      <c r="N54" s="18">
        <v>19191</v>
      </c>
      <c r="O54" s="18">
        <v>17051</v>
      </c>
      <c r="P54" s="18">
        <f t="shared" si="28"/>
        <v>82234</v>
      </c>
      <c r="Q54" s="18">
        <f t="shared" si="29"/>
        <v>44344</v>
      </c>
      <c r="R54" s="18">
        <f t="shared" si="29"/>
        <v>37890</v>
      </c>
    </row>
    <row r="55" spans="1:18" s="4" customFormat="1" x14ac:dyDescent="0.25">
      <c r="A55" s="22"/>
      <c r="B55" s="21"/>
      <c r="C55" s="20" t="s">
        <v>1</v>
      </c>
      <c r="D55" s="18">
        <f t="shared" si="24"/>
        <v>0</v>
      </c>
      <c r="E55" s="18">
        <v>0</v>
      </c>
      <c r="F55" s="18">
        <v>0</v>
      </c>
      <c r="G55" s="18">
        <f t="shared" si="25"/>
        <v>0</v>
      </c>
      <c r="H55" s="18">
        <v>0</v>
      </c>
      <c r="I55" s="18">
        <v>0</v>
      </c>
      <c r="J55" s="18">
        <f t="shared" si="26"/>
        <v>0</v>
      </c>
      <c r="K55" s="18">
        <v>0</v>
      </c>
      <c r="L55" s="18">
        <v>0</v>
      </c>
      <c r="M55" s="18">
        <f t="shared" si="27"/>
        <v>0</v>
      </c>
      <c r="N55" s="18">
        <v>0</v>
      </c>
      <c r="O55" s="18">
        <v>0</v>
      </c>
      <c r="P55" s="18">
        <f t="shared" si="28"/>
        <v>0</v>
      </c>
      <c r="Q55" s="18">
        <f t="shared" si="29"/>
        <v>0</v>
      </c>
      <c r="R55" s="18">
        <f t="shared" si="29"/>
        <v>0</v>
      </c>
    </row>
    <row r="56" spans="1:18" s="4" customFormat="1" x14ac:dyDescent="0.25">
      <c r="A56" s="22"/>
      <c r="B56" s="21"/>
      <c r="C56" s="2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s="9" customFormat="1" x14ac:dyDescent="0.25">
      <c r="A57" s="28"/>
      <c r="B57" s="27" t="s">
        <v>108</v>
      </c>
      <c r="C57" s="11"/>
      <c r="D57" s="10">
        <f t="shared" ref="D57:D65" si="30">+E57+F57</f>
        <v>917277</v>
      </c>
      <c r="E57" s="10">
        <f>SUM(E58:E65)</f>
        <v>439972</v>
      </c>
      <c r="F57" s="10">
        <f>SUM(F58:F65)</f>
        <v>477305</v>
      </c>
      <c r="G57" s="10">
        <f t="shared" ref="G57:G65" si="31">+H57+I57</f>
        <v>1434091</v>
      </c>
      <c r="H57" s="10">
        <f>SUM(H58:H65)</f>
        <v>698165</v>
      </c>
      <c r="I57" s="10">
        <f>SUM(I58:I65)</f>
        <v>735926</v>
      </c>
      <c r="J57" s="10">
        <f t="shared" ref="J57:J65" si="32">+K57+L57</f>
        <v>822975</v>
      </c>
      <c r="K57" s="10">
        <f>SUM(K58:K65)</f>
        <v>389157</v>
      </c>
      <c r="L57" s="10">
        <f>SUM(L58:L65)</f>
        <v>433818</v>
      </c>
      <c r="M57" s="10">
        <f t="shared" ref="M57:M65" si="33">+N57+O57</f>
        <v>955769</v>
      </c>
      <c r="N57" s="10">
        <f>SUM(N58:N65)</f>
        <v>451180</v>
      </c>
      <c r="O57" s="10">
        <f>SUM(O58:O65)</f>
        <v>504589</v>
      </c>
      <c r="P57" s="10">
        <f t="shared" ref="P57:P65" si="34">+Q57+R57</f>
        <v>4130112</v>
      </c>
      <c r="Q57" s="10">
        <f>SUM(Q58:Q65)</f>
        <v>1978474</v>
      </c>
      <c r="R57" s="10">
        <f>SUM(R58:R65)</f>
        <v>2151638</v>
      </c>
    </row>
    <row r="58" spans="1:18" s="4" customFormat="1" x14ac:dyDescent="0.25">
      <c r="A58" s="22"/>
      <c r="B58" s="21"/>
      <c r="C58" s="23" t="s">
        <v>107</v>
      </c>
      <c r="D58" s="18">
        <f t="shared" si="30"/>
        <v>34878</v>
      </c>
      <c r="E58" s="18">
        <v>16804</v>
      </c>
      <c r="F58" s="18">
        <v>18074</v>
      </c>
      <c r="G58" s="18">
        <f t="shared" si="31"/>
        <v>40800</v>
      </c>
      <c r="H58" s="18">
        <v>19575</v>
      </c>
      <c r="I58" s="18">
        <v>21225</v>
      </c>
      <c r="J58" s="18">
        <f t="shared" si="32"/>
        <v>31593</v>
      </c>
      <c r="K58" s="18">
        <v>15294</v>
      </c>
      <c r="L58" s="18">
        <v>16299</v>
      </c>
      <c r="M58" s="18">
        <f t="shared" si="33"/>
        <v>36757</v>
      </c>
      <c r="N58" s="18">
        <v>17755</v>
      </c>
      <c r="O58" s="18">
        <v>19002</v>
      </c>
      <c r="P58" s="18">
        <f t="shared" si="34"/>
        <v>144028</v>
      </c>
      <c r="Q58" s="18">
        <f t="shared" ref="Q58:R65" si="35">+E58+H58+K58+N58</f>
        <v>69428</v>
      </c>
      <c r="R58" s="18">
        <f t="shared" si="35"/>
        <v>74600</v>
      </c>
    </row>
    <row r="59" spans="1:18" s="4" customFormat="1" x14ac:dyDescent="0.25">
      <c r="A59" s="22"/>
      <c r="B59" s="21"/>
      <c r="C59" s="23" t="s">
        <v>106</v>
      </c>
      <c r="D59" s="18">
        <f t="shared" si="30"/>
        <v>30107</v>
      </c>
      <c r="E59" s="18">
        <v>13740</v>
      </c>
      <c r="F59" s="18">
        <v>16367</v>
      </c>
      <c r="G59" s="18">
        <f t="shared" si="31"/>
        <v>39892</v>
      </c>
      <c r="H59" s="18">
        <v>18553</v>
      </c>
      <c r="I59" s="18">
        <v>21339</v>
      </c>
      <c r="J59" s="18">
        <f t="shared" si="32"/>
        <v>26058</v>
      </c>
      <c r="K59" s="18">
        <v>11763</v>
      </c>
      <c r="L59" s="18">
        <v>14295</v>
      </c>
      <c r="M59" s="18">
        <f t="shared" si="33"/>
        <v>31961</v>
      </c>
      <c r="N59" s="18">
        <v>13559</v>
      </c>
      <c r="O59" s="18">
        <v>18402</v>
      </c>
      <c r="P59" s="18">
        <f t="shared" si="34"/>
        <v>128018</v>
      </c>
      <c r="Q59" s="18">
        <f t="shared" si="35"/>
        <v>57615</v>
      </c>
      <c r="R59" s="18">
        <f t="shared" si="35"/>
        <v>70403</v>
      </c>
    </row>
    <row r="60" spans="1:18" s="4" customFormat="1" x14ac:dyDescent="0.25">
      <c r="A60" s="22"/>
      <c r="B60" s="21"/>
      <c r="C60" s="23" t="s">
        <v>105</v>
      </c>
      <c r="D60" s="18">
        <f t="shared" si="30"/>
        <v>511355</v>
      </c>
      <c r="E60" s="18">
        <v>239936</v>
      </c>
      <c r="F60" s="18">
        <v>271419</v>
      </c>
      <c r="G60" s="18">
        <f t="shared" si="31"/>
        <v>859245</v>
      </c>
      <c r="H60" s="18">
        <v>410962</v>
      </c>
      <c r="I60" s="18">
        <v>448283</v>
      </c>
      <c r="J60" s="18">
        <f t="shared" si="32"/>
        <v>489082</v>
      </c>
      <c r="K60" s="18">
        <v>221218</v>
      </c>
      <c r="L60" s="18">
        <v>267864</v>
      </c>
      <c r="M60" s="18">
        <f t="shared" si="33"/>
        <v>560401</v>
      </c>
      <c r="N60" s="18">
        <v>256338</v>
      </c>
      <c r="O60" s="18">
        <v>304063</v>
      </c>
      <c r="P60" s="18">
        <f t="shared" si="34"/>
        <v>2420083</v>
      </c>
      <c r="Q60" s="18">
        <f t="shared" si="35"/>
        <v>1128454</v>
      </c>
      <c r="R60" s="18">
        <f t="shared" si="35"/>
        <v>1291629</v>
      </c>
    </row>
    <row r="61" spans="1:18" s="4" customFormat="1" x14ac:dyDescent="0.25">
      <c r="A61" s="22"/>
      <c r="B61" s="21"/>
      <c r="C61" s="23" t="s">
        <v>104</v>
      </c>
      <c r="D61" s="18">
        <f t="shared" si="30"/>
        <v>0</v>
      </c>
      <c r="E61" s="18">
        <v>0</v>
      </c>
      <c r="F61" s="18">
        <v>0</v>
      </c>
      <c r="G61" s="18">
        <f t="shared" si="31"/>
        <v>0</v>
      </c>
      <c r="H61" s="18">
        <v>0</v>
      </c>
      <c r="I61" s="18">
        <v>0</v>
      </c>
      <c r="J61" s="18">
        <f t="shared" si="32"/>
        <v>0</v>
      </c>
      <c r="K61" s="18">
        <v>0</v>
      </c>
      <c r="L61" s="18">
        <v>0</v>
      </c>
      <c r="M61" s="18">
        <f t="shared" si="33"/>
        <v>0</v>
      </c>
      <c r="N61" s="18">
        <v>0</v>
      </c>
      <c r="O61" s="18">
        <v>0</v>
      </c>
      <c r="P61" s="18">
        <f t="shared" si="34"/>
        <v>0</v>
      </c>
      <c r="Q61" s="18">
        <f t="shared" si="35"/>
        <v>0</v>
      </c>
      <c r="R61" s="18">
        <f t="shared" si="35"/>
        <v>0</v>
      </c>
    </row>
    <row r="62" spans="1:18" s="4" customFormat="1" x14ac:dyDescent="0.25">
      <c r="A62" s="22"/>
      <c r="B62" s="21"/>
      <c r="C62" s="23" t="s">
        <v>103</v>
      </c>
      <c r="D62" s="18">
        <f t="shared" si="30"/>
        <v>116982</v>
      </c>
      <c r="E62" s="18">
        <v>56217</v>
      </c>
      <c r="F62" s="18">
        <v>60765</v>
      </c>
      <c r="G62" s="18">
        <f t="shared" si="31"/>
        <v>176236</v>
      </c>
      <c r="H62" s="18">
        <f>342+89538</f>
        <v>89880</v>
      </c>
      <c r="I62" s="18">
        <f>423+85933</f>
        <v>86356</v>
      </c>
      <c r="J62" s="18">
        <f t="shared" si="32"/>
        <v>101402</v>
      </c>
      <c r="K62" s="18">
        <f>52375+203</f>
        <v>52578</v>
      </c>
      <c r="L62" s="18">
        <f>48224+600</f>
        <v>48824</v>
      </c>
      <c r="M62" s="18">
        <f t="shared" si="33"/>
        <v>116862</v>
      </c>
      <c r="N62" s="18">
        <f>3390+56843</f>
        <v>60233</v>
      </c>
      <c r="O62" s="18">
        <f>4651+51978</f>
        <v>56629</v>
      </c>
      <c r="P62" s="18">
        <f t="shared" si="34"/>
        <v>511482</v>
      </c>
      <c r="Q62" s="18">
        <f t="shared" si="35"/>
        <v>258908</v>
      </c>
      <c r="R62" s="18">
        <f t="shared" si="35"/>
        <v>252574</v>
      </c>
    </row>
    <row r="63" spans="1:18" s="4" customFormat="1" x14ac:dyDescent="0.25">
      <c r="A63" s="22"/>
      <c r="B63" s="21"/>
      <c r="C63" s="23" t="s">
        <v>102</v>
      </c>
      <c r="D63" s="18">
        <f t="shared" si="30"/>
        <v>17523</v>
      </c>
      <c r="E63" s="18">
        <v>8448</v>
      </c>
      <c r="F63" s="18">
        <v>9075</v>
      </c>
      <c r="G63" s="18">
        <f t="shared" si="31"/>
        <v>30430</v>
      </c>
      <c r="H63" s="18">
        <v>13970</v>
      </c>
      <c r="I63" s="18">
        <v>16460</v>
      </c>
      <c r="J63" s="18">
        <f t="shared" si="32"/>
        <v>14888</v>
      </c>
      <c r="K63" s="18">
        <v>6693</v>
      </c>
      <c r="L63" s="18">
        <v>8195</v>
      </c>
      <c r="M63" s="18">
        <f t="shared" si="33"/>
        <v>15325</v>
      </c>
      <c r="N63" s="18">
        <v>6294</v>
      </c>
      <c r="O63" s="18">
        <v>9031</v>
      </c>
      <c r="P63" s="18">
        <f t="shared" si="34"/>
        <v>78166</v>
      </c>
      <c r="Q63" s="18">
        <f t="shared" si="35"/>
        <v>35405</v>
      </c>
      <c r="R63" s="18">
        <f t="shared" si="35"/>
        <v>42761</v>
      </c>
    </row>
    <row r="64" spans="1:18" s="4" customFormat="1" x14ac:dyDescent="0.25">
      <c r="A64" s="22"/>
      <c r="B64" s="21"/>
      <c r="C64" s="20" t="s">
        <v>2</v>
      </c>
      <c r="D64" s="18">
        <f t="shared" si="30"/>
        <v>206432</v>
      </c>
      <c r="E64" s="18">
        <v>104827</v>
      </c>
      <c r="F64" s="18">
        <v>101605</v>
      </c>
      <c r="G64" s="18">
        <f t="shared" si="31"/>
        <v>287488</v>
      </c>
      <c r="H64" s="18">
        <v>145225</v>
      </c>
      <c r="I64" s="18">
        <v>142263</v>
      </c>
      <c r="J64" s="18">
        <f t="shared" si="32"/>
        <v>159952</v>
      </c>
      <c r="K64" s="18">
        <v>81611</v>
      </c>
      <c r="L64" s="18">
        <v>78341</v>
      </c>
      <c r="M64" s="18">
        <f t="shared" si="33"/>
        <v>194463</v>
      </c>
      <c r="N64" s="18">
        <v>97001</v>
      </c>
      <c r="O64" s="18">
        <v>97462</v>
      </c>
      <c r="P64" s="18">
        <f t="shared" si="34"/>
        <v>848335</v>
      </c>
      <c r="Q64" s="18">
        <f t="shared" si="35"/>
        <v>428664</v>
      </c>
      <c r="R64" s="18">
        <f t="shared" si="35"/>
        <v>419671</v>
      </c>
    </row>
    <row r="65" spans="1:18" s="4" customFormat="1" x14ac:dyDescent="0.25">
      <c r="A65" s="22"/>
      <c r="B65" s="21"/>
      <c r="C65" s="20" t="s">
        <v>1</v>
      </c>
      <c r="D65" s="18">
        <f t="shared" si="30"/>
        <v>0</v>
      </c>
      <c r="E65" s="18">
        <v>0</v>
      </c>
      <c r="F65" s="18">
        <v>0</v>
      </c>
      <c r="G65" s="18">
        <f t="shared" si="31"/>
        <v>0</v>
      </c>
      <c r="H65" s="18">
        <v>0</v>
      </c>
      <c r="I65" s="18">
        <v>0</v>
      </c>
      <c r="J65" s="18">
        <f t="shared" si="32"/>
        <v>0</v>
      </c>
      <c r="K65" s="18">
        <v>0</v>
      </c>
      <c r="L65" s="18">
        <v>0</v>
      </c>
      <c r="M65" s="18">
        <f t="shared" si="33"/>
        <v>0</v>
      </c>
      <c r="N65" s="18">
        <v>0</v>
      </c>
      <c r="O65" s="18">
        <v>0</v>
      </c>
      <c r="P65" s="18">
        <f t="shared" si="34"/>
        <v>0</v>
      </c>
      <c r="Q65" s="18">
        <f t="shared" si="35"/>
        <v>0</v>
      </c>
      <c r="R65" s="18">
        <f t="shared" si="35"/>
        <v>0</v>
      </c>
    </row>
    <row r="66" spans="1:18" s="4" customFormat="1" x14ac:dyDescent="0.25">
      <c r="A66" s="22"/>
      <c r="B66" s="21"/>
      <c r="C66" s="2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s="9" customFormat="1" x14ac:dyDescent="0.25">
      <c r="A67" s="28"/>
      <c r="B67" s="12" t="s">
        <v>101</v>
      </c>
      <c r="C67" s="38"/>
      <c r="D67" s="30">
        <f t="shared" ref="D67:D72" si="36">+E67+F67</f>
        <v>277100</v>
      </c>
      <c r="E67" s="30">
        <f>SUM(E68:E72)</f>
        <v>143644</v>
      </c>
      <c r="F67" s="30">
        <f>SUM(F68:F72)</f>
        <v>133456</v>
      </c>
      <c r="G67" s="30">
        <f t="shared" ref="G67:G72" si="37">+H67+I67</f>
        <v>377997</v>
      </c>
      <c r="H67" s="30">
        <f>SUM(H68:H72)</f>
        <v>203419</v>
      </c>
      <c r="I67" s="30">
        <f>SUM(I68:I72)</f>
        <v>174578</v>
      </c>
      <c r="J67" s="30">
        <f t="shared" ref="J67:J72" si="38">+K67+L67</f>
        <v>243411</v>
      </c>
      <c r="K67" s="30">
        <f>SUM(K68:K72)</f>
        <v>133438</v>
      </c>
      <c r="L67" s="30">
        <f>SUM(L68:L72)</f>
        <v>109973</v>
      </c>
      <c r="M67" s="30">
        <f t="shared" ref="M67:M72" si="39">+N67+O67</f>
        <v>332637</v>
      </c>
      <c r="N67" s="30">
        <f>SUM(N68:N72)</f>
        <v>181784</v>
      </c>
      <c r="O67" s="30">
        <f>SUM(O68:O72)</f>
        <v>150853</v>
      </c>
      <c r="P67" s="30">
        <f t="shared" ref="P67:P72" si="40">+Q67+R67</f>
        <v>1231145</v>
      </c>
      <c r="Q67" s="30">
        <f>SUM(Q68:Q72)</f>
        <v>662285</v>
      </c>
      <c r="R67" s="30">
        <f>SUM(R68:R72)</f>
        <v>568860</v>
      </c>
    </row>
    <row r="68" spans="1:18" s="4" customFormat="1" x14ac:dyDescent="0.25">
      <c r="A68" s="22"/>
      <c r="B68" s="12"/>
      <c r="C68" s="37" t="s">
        <v>100</v>
      </c>
      <c r="D68" s="18">
        <f t="shared" si="36"/>
        <v>117673</v>
      </c>
      <c r="E68" s="18">
        <v>66972</v>
      </c>
      <c r="F68" s="18">
        <v>50701</v>
      </c>
      <c r="G68" s="18">
        <f t="shared" si="37"/>
        <v>2035</v>
      </c>
      <c r="H68" s="18">
        <v>846</v>
      </c>
      <c r="I68" s="18">
        <v>1189</v>
      </c>
      <c r="J68" s="18">
        <f t="shared" si="38"/>
        <v>703</v>
      </c>
      <c r="K68" s="18">
        <v>321</v>
      </c>
      <c r="L68" s="18">
        <v>382</v>
      </c>
      <c r="M68" s="36">
        <f t="shared" si="39"/>
        <v>2096</v>
      </c>
      <c r="N68" s="36">
        <v>927</v>
      </c>
      <c r="O68" s="18">
        <v>1169</v>
      </c>
      <c r="P68" s="36">
        <f t="shared" si="40"/>
        <v>122507</v>
      </c>
      <c r="Q68" s="18">
        <f t="shared" ref="Q68:R72" si="41">+E68+H68+K68+N68</f>
        <v>69066</v>
      </c>
      <c r="R68" s="18">
        <f t="shared" si="41"/>
        <v>53441</v>
      </c>
    </row>
    <row r="69" spans="1:18" s="4" customFormat="1" x14ac:dyDescent="0.25">
      <c r="A69" s="22"/>
      <c r="B69" s="12"/>
      <c r="C69" s="37" t="s">
        <v>99</v>
      </c>
      <c r="D69" s="18">
        <f t="shared" si="36"/>
        <v>155443</v>
      </c>
      <c r="E69" s="18">
        <v>74197</v>
      </c>
      <c r="F69" s="18">
        <v>81246</v>
      </c>
      <c r="G69" s="18">
        <f t="shared" si="37"/>
        <v>180272</v>
      </c>
      <c r="H69" s="18">
        <v>84722</v>
      </c>
      <c r="I69" s="18">
        <v>95550</v>
      </c>
      <c r="J69" s="18">
        <f t="shared" si="38"/>
        <v>115317</v>
      </c>
      <c r="K69" s="18">
        <f>56251+2377</f>
        <v>58628</v>
      </c>
      <c r="L69" s="18">
        <f>54376+2313</f>
        <v>56689</v>
      </c>
      <c r="M69" s="36">
        <f t="shared" si="39"/>
        <v>163892</v>
      </c>
      <c r="N69" s="36">
        <f>87181+3938</f>
        <v>91119</v>
      </c>
      <c r="O69" s="18">
        <f>69280+3493</f>
        <v>72773</v>
      </c>
      <c r="P69" s="36">
        <f t="shared" si="40"/>
        <v>614924</v>
      </c>
      <c r="Q69" s="18">
        <f t="shared" si="41"/>
        <v>308666</v>
      </c>
      <c r="R69" s="18">
        <f t="shared" si="41"/>
        <v>306258</v>
      </c>
    </row>
    <row r="70" spans="1:18" s="4" customFormat="1" x14ac:dyDescent="0.25">
      <c r="A70" s="22"/>
      <c r="B70" s="12"/>
      <c r="C70" s="37" t="s">
        <v>98</v>
      </c>
      <c r="D70" s="18">
        <f t="shared" si="36"/>
        <v>1385</v>
      </c>
      <c r="E70" s="18">
        <v>620</v>
      </c>
      <c r="F70" s="18">
        <v>765</v>
      </c>
      <c r="G70" s="18">
        <f t="shared" si="37"/>
        <v>166037</v>
      </c>
      <c r="H70" s="18">
        <v>104888</v>
      </c>
      <c r="I70" s="18">
        <v>61149</v>
      </c>
      <c r="J70" s="18">
        <f t="shared" si="38"/>
        <v>114754</v>
      </c>
      <c r="K70" s="18">
        <v>68661</v>
      </c>
      <c r="L70" s="18">
        <v>46093</v>
      </c>
      <c r="M70" s="36">
        <f t="shared" si="39"/>
        <v>154894</v>
      </c>
      <c r="N70" s="36">
        <v>85340</v>
      </c>
      <c r="O70" s="18">
        <v>69554</v>
      </c>
      <c r="P70" s="36">
        <f t="shared" si="40"/>
        <v>437070</v>
      </c>
      <c r="Q70" s="18">
        <f t="shared" si="41"/>
        <v>259509</v>
      </c>
      <c r="R70" s="18">
        <f t="shared" si="41"/>
        <v>177561</v>
      </c>
    </row>
    <row r="71" spans="1:18" s="4" customFormat="1" x14ac:dyDescent="0.25">
      <c r="A71" s="22"/>
      <c r="B71" s="12"/>
      <c r="C71" s="20" t="s">
        <v>2</v>
      </c>
      <c r="D71" s="18">
        <f t="shared" si="36"/>
        <v>2599</v>
      </c>
      <c r="E71" s="18">
        <v>1855</v>
      </c>
      <c r="F71" s="18">
        <v>744</v>
      </c>
      <c r="G71" s="18">
        <f t="shared" si="37"/>
        <v>29653</v>
      </c>
      <c r="H71" s="18">
        <v>12963</v>
      </c>
      <c r="I71" s="18">
        <v>16690</v>
      </c>
      <c r="J71" s="18">
        <f t="shared" si="38"/>
        <v>12637</v>
      </c>
      <c r="K71" s="18">
        <v>5828</v>
      </c>
      <c r="L71" s="18">
        <v>6809</v>
      </c>
      <c r="M71" s="36">
        <f t="shared" si="39"/>
        <v>11755</v>
      </c>
      <c r="N71" s="36">
        <v>4398</v>
      </c>
      <c r="O71" s="18">
        <v>7357</v>
      </c>
      <c r="P71" s="36">
        <f t="shared" si="40"/>
        <v>56644</v>
      </c>
      <c r="Q71" s="18">
        <f t="shared" si="41"/>
        <v>25044</v>
      </c>
      <c r="R71" s="18">
        <f t="shared" si="41"/>
        <v>31600</v>
      </c>
    </row>
    <row r="72" spans="1:18" s="4" customFormat="1" x14ac:dyDescent="0.25">
      <c r="A72" s="22"/>
      <c r="B72" s="12"/>
      <c r="C72" s="20" t="s">
        <v>1</v>
      </c>
      <c r="D72" s="18">
        <f t="shared" si="36"/>
        <v>0</v>
      </c>
      <c r="E72" s="18">
        <v>0</v>
      </c>
      <c r="F72" s="18">
        <v>0</v>
      </c>
      <c r="G72" s="18">
        <f t="shared" si="37"/>
        <v>0</v>
      </c>
      <c r="H72" s="18">
        <v>0</v>
      </c>
      <c r="I72" s="18">
        <v>0</v>
      </c>
      <c r="J72" s="18">
        <f t="shared" si="38"/>
        <v>0</v>
      </c>
      <c r="K72" s="18">
        <v>0</v>
      </c>
      <c r="L72" s="18">
        <v>0</v>
      </c>
      <c r="M72" s="36">
        <f t="shared" si="39"/>
        <v>0</v>
      </c>
      <c r="N72" s="36">
        <v>0</v>
      </c>
      <c r="O72" s="18">
        <v>0</v>
      </c>
      <c r="P72" s="36">
        <f t="shared" si="40"/>
        <v>0</v>
      </c>
      <c r="Q72" s="18">
        <f t="shared" si="41"/>
        <v>0</v>
      </c>
      <c r="R72" s="18">
        <f t="shared" si="41"/>
        <v>0</v>
      </c>
    </row>
    <row r="73" spans="1:18" s="4" customFormat="1" x14ac:dyDescent="0.25">
      <c r="A73" s="22"/>
      <c r="B73" s="12"/>
      <c r="C73" s="20"/>
      <c r="D73" s="36"/>
      <c r="E73" s="36"/>
      <c r="F73" s="18"/>
      <c r="G73" s="36"/>
      <c r="H73" s="36"/>
      <c r="I73" s="18"/>
      <c r="J73" s="36"/>
      <c r="K73" s="36"/>
      <c r="L73" s="18"/>
      <c r="M73" s="36"/>
      <c r="N73" s="36"/>
      <c r="O73" s="18"/>
      <c r="P73" s="36"/>
      <c r="Q73" s="36"/>
      <c r="R73" s="18"/>
    </row>
    <row r="74" spans="1:18" s="9" customFormat="1" x14ac:dyDescent="0.25">
      <c r="A74" s="28"/>
      <c r="B74" s="12" t="s">
        <v>97</v>
      </c>
      <c r="C74" s="38"/>
      <c r="D74" s="30">
        <f t="shared" ref="D74:D79" si="42">+E74+F74</f>
        <v>243287</v>
      </c>
      <c r="E74" s="30">
        <f>SUM(E75:E79)</f>
        <v>115279</v>
      </c>
      <c r="F74" s="30">
        <f>SUM(F75:F79)</f>
        <v>128008</v>
      </c>
      <c r="G74" s="30">
        <f t="shared" ref="G74:G79" si="43">+H74+I74</f>
        <v>297087</v>
      </c>
      <c r="H74" s="30">
        <f>SUM(H75:H79)</f>
        <v>144486</v>
      </c>
      <c r="I74" s="30">
        <f>SUM(I75:I79)</f>
        <v>152601</v>
      </c>
      <c r="J74" s="30">
        <f t="shared" ref="J74:J79" si="44">+K74+L74</f>
        <v>179926</v>
      </c>
      <c r="K74" s="30">
        <f>SUM(K75:K79)</f>
        <v>89835</v>
      </c>
      <c r="L74" s="30">
        <f>SUM(L75:L79)</f>
        <v>90091</v>
      </c>
      <c r="M74" s="35">
        <f t="shared" ref="M74:M79" si="45">+N74+O74</f>
        <v>214810</v>
      </c>
      <c r="N74" s="35">
        <f>SUM(N75:N79)</f>
        <v>107522</v>
      </c>
      <c r="O74" s="30">
        <f>SUM(O75:O79)</f>
        <v>107288</v>
      </c>
      <c r="P74" s="35">
        <f t="shared" ref="P74:P79" si="46">+Q74+R74</f>
        <v>935110</v>
      </c>
      <c r="Q74" s="35">
        <f>SUM(Q75:Q79)</f>
        <v>457122</v>
      </c>
      <c r="R74" s="30">
        <f>SUM(R75:R79)</f>
        <v>477988</v>
      </c>
    </row>
    <row r="75" spans="1:18" s="4" customFormat="1" x14ac:dyDescent="0.25">
      <c r="A75" s="22"/>
      <c r="B75" s="21"/>
      <c r="C75" s="37" t="s">
        <v>96</v>
      </c>
      <c r="D75" s="18">
        <f t="shared" si="42"/>
        <v>231463</v>
      </c>
      <c r="E75" s="18">
        <v>109765</v>
      </c>
      <c r="F75" s="18">
        <v>121698</v>
      </c>
      <c r="G75" s="18">
        <f t="shared" si="43"/>
        <v>283243</v>
      </c>
      <c r="H75" s="18">
        <v>138002</v>
      </c>
      <c r="I75" s="18">
        <v>145241</v>
      </c>
      <c r="J75" s="18">
        <f t="shared" si="44"/>
        <v>171755</v>
      </c>
      <c r="K75" s="18">
        <v>85379</v>
      </c>
      <c r="L75" s="18">
        <v>86376</v>
      </c>
      <c r="M75" s="36">
        <f t="shared" si="45"/>
        <v>199005</v>
      </c>
      <c r="N75" s="36">
        <v>98722</v>
      </c>
      <c r="O75" s="18">
        <v>100283</v>
      </c>
      <c r="P75" s="36">
        <f t="shared" si="46"/>
        <v>885466</v>
      </c>
      <c r="Q75" s="18">
        <f t="shared" ref="Q75:R79" si="47">+E75+H75+K75+N75</f>
        <v>431868</v>
      </c>
      <c r="R75" s="18">
        <f t="shared" si="47"/>
        <v>453598</v>
      </c>
    </row>
    <row r="76" spans="1:18" s="4" customFormat="1" x14ac:dyDescent="0.25">
      <c r="A76" s="22"/>
      <c r="B76" s="21"/>
      <c r="C76" s="20" t="s">
        <v>95</v>
      </c>
      <c r="D76" s="18">
        <f t="shared" si="42"/>
        <v>0</v>
      </c>
      <c r="E76" s="18">
        <v>0</v>
      </c>
      <c r="F76" s="18">
        <v>0</v>
      </c>
      <c r="G76" s="18">
        <f t="shared" si="43"/>
        <v>0</v>
      </c>
      <c r="H76" s="18">
        <v>0</v>
      </c>
      <c r="I76" s="18">
        <v>0</v>
      </c>
      <c r="J76" s="18">
        <f t="shared" si="44"/>
        <v>0</v>
      </c>
      <c r="K76" s="18">
        <v>0</v>
      </c>
      <c r="L76" s="18">
        <v>0</v>
      </c>
      <c r="M76" s="36">
        <f t="shared" si="45"/>
        <v>0</v>
      </c>
      <c r="N76" s="36">
        <v>0</v>
      </c>
      <c r="O76" s="18">
        <v>0</v>
      </c>
      <c r="P76" s="36">
        <f t="shared" si="46"/>
        <v>0</v>
      </c>
      <c r="Q76" s="18">
        <f t="shared" si="47"/>
        <v>0</v>
      </c>
      <c r="R76" s="18">
        <f t="shared" si="47"/>
        <v>0</v>
      </c>
    </row>
    <row r="77" spans="1:18" s="4" customFormat="1" x14ac:dyDescent="0.25">
      <c r="A77" s="22"/>
      <c r="B77" s="21"/>
      <c r="C77" s="20" t="s">
        <v>94</v>
      </c>
      <c r="D77" s="18">
        <f t="shared" si="42"/>
        <v>0</v>
      </c>
      <c r="E77" s="18">
        <v>0</v>
      </c>
      <c r="F77" s="18">
        <v>0</v>
      </c>
      <c r="G77" s="18">
        <f t="shared" si="43"/>
        <v>0</v>
      </c>
      <c r="H77" s="18">
        <v>0</v>
      </c>
      <c r="I77" s="18">
        <v>0</v>
      </c>
      <c r="J77" s="18">
        <f t="shared" si="44"/>
        <v>0</v>
      </c>
      <c r="K77" s="18">
        <v>0</v>
      </c>
      <c r="L77" s="18">
        <v>0</v>
      </c>
      <c r="M77" s="36">
        <f t="shared" si="45"/>
        <v>0</v>
      </c>
      <c r="N77" s="36">
        <v>0</v>
      </c>
      <c r="O77" s="18">
        <v>0</v>
      </c>
      <c r="P77" s="36">
        <f t="shared" si="46"/>
        <v>0</v>
      </c>
      <c r="Q77" s="18">
        <f t="shared" si="47"/>
        <v>0</v>
      </c>
      <c r="R77" s="18">
        <f t="shared" si="47"/>
        <v>0</v>
      </c>
    </row>
    <row r="78" spans="1:18" s="4" customFormat="1" x14ac:dyDescent="0.25">
      <c r="A78" s="22"/>
      <c r="B78" s="21"/>
      <c r="C78" s="20" t="s">
        <v>2</v>
      </c>
      <c r="D78" s="18">
        <f t="shared" si="42"/>
        <v>11824</v>
      </c>
      <c r="E78" s="18">
        <v>5514</v>
      </c>
      <c r="F78" s="18">
        <v>6310</v>
      </c>
      <c r="G78" s="18">
        <f t="shared" si="43"/>
        <v>13844</v>
      </c>
      <c r="H78" s="18">
        <v>6484</v>
      </c>
      <c r="I78" s="18">
        <v>7360</v>
      </c>
      <c r="J78" s="18">
        <f t="shared" si="44"/>
        <v>8171</v>
      </c>
      <c r="K78" s="18">
        <v>4456</v>
      </c>
      <c r="L78" s="18">
        <v>3715</v>
      </c>
      <c r="M78" s="36">
        <f t="shared" si="45"/>
        <v>15805</v>
      </c>
      <c r="N78" s="36">
        <v>8800</v>
      </c>
      <c r="O78" s="18">
        <v>7005</v>
      </c>
      <c r="P78" s="36">
        <f t="shared" si="46"/>
        <v>49644</v>
      </c>
      <c r="Q78" s="18">
        <f t="shared" si="47"/>
        <v>25254</v>
      </c>
      <c r="R78" s="18">
        <f t="shared" si="47"/>
        <v>24390</v>
      </c>
    </row>
    <row r="79" spans="1:18" s="4" customFormat="1" x14ac:dyDescent="0.25">
      <c r="A79" s="22"/>
      <c r="B79" s="21"/>
      <c r="C79" s="20" t="s">
        <v>1</v>
      </c>
      <c r="D79" s="18">
        <f t="shared" si="42"/>
        <v>0</v>
      </c>
      <c r="E79" s="18">
        <v>0</v>
      </c>
      <c r="F79" s="18">
        <v>0</v>
      </c>
      <c r="G79" s="18">
        <f t="shared" si="43"/>
        <v>0</v>
      </c>
      <c r="H79" s="18">
        <v>0</v>
      </c>
      <c r="I79" s="18">
        <v>0</v>
      </c>
      <c r="J79" s="18">
        <f t="shared" si="44"/>
        <v>0</v>
      </c>
      <c r="K79" s="18">
        <v>0</v>
      </c>
      <c r="L79" s="18">
        <v>0</v>
      </c>
      <c r="M79" s="36">
        <f t="shared" si="45"/>
        <v>0</v>
      </c>
      <c r="N79" s="36">
        <v>0</v>
      </c>
      <c r="O79" s="18">
        <v>0</v>
      </c>
      <c r="P79" s="36">
        <f t="shared" si="46"/>
        <v>0</v>
      </c>
      <c r="Q79" s="18">
        <f t="shared" si="47"/>
        <v>0</v>
      </c>
      <c r="R79" s="18">
        <f t="shared" si="47"/>
        <v>0</v>
      </c>
    </row>
    <row r="80" spans="1:18" s="4" customFormat="1" x14ac:dyDescent="0.25">
      <c r="A80" s="22"/>
      <c r="B80" s="21"/>
      <c r="C80" s="23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s="9" customFormat="1" x14ac:dyDescent="0.25">
      <c r="A81" s="28"/>
      <c r="B81" s="27" t="s">
        <v>93</v>
      </c>
      <c r="C81" s="11"/>
      <c r="D81" s="30">
        <f t="shared" ref="D81:D93" si="48">+E81+F81</f>
        <v>138291</v>
      </c>
      <c r="E81" s="10">
        <f>+E82+E85+E86+E89+E90+E91+E92+E93</f>
        <v>71072</v>
      </c>
      <c r="F81" s="10">
        <f>+F82+F85+F86+F89+F90+F91+F92+F93</f>
        <v>67219</v>
      </c>
      <c r="G81" s="30">
        <f>SUM(H81:I81)</f>
        <v>160448</v>
      </c>
      <c r="H81" s="10">
        <f>+H82+H85+H86+H89+H90+H91+H92+H93</f>
        <v>81575</v>
      </c>
      <c r="I81" s="10">
        <f>+I82+I85+I86+I89+I90+I91+I92+I93</f>
        <v>78873</v>
      </c>
      <c r="J81" s="30">
        <f t="shared" ref="J81:J88" si="49">+K81+L81</f>
        <v>82708</v>
      </c>
      <c r="K81" s="10">
        <f>+K82+K85+K86+K89+K90+K91+K92+K93</f>
        <v>42631</v>
      </c>
      <c r="L81" s="10">
        <f>+L82+L85+L86+L89+L90+L91+L92+L93</f>
        <v>40077</v>
      </c>
      <c r="M81" s="30">
        <f t="shared" ref="M81:M93" si="50">+N81+O81</f>
        <v>127506</v>
      </c>
      <c r="N81" s="10">
        <f>+N82+N85+N86+N89+N90+N91+N92+N93</f>
        <v>64586</v>
      </c>
      <c r="O81" s="10">
        <f>+O82+O85+O86+O89+O91+O90+O92+O93</f>
        <v>62920</v>
      </c>
      <c r="P81" s="30">
        <f t="shared" ref="P81:P93" si="51">+Q81+R81</f>
        <v>508953</v>
      </c>
      <c r="Q81" s="10">
        <f>+Q82+Q85+Q86+Q89+Q90+Q91+Q92+Q93</f>
        <v>259864</v>
      </c>
      <c r="R81" s="10">
        <f>+R82+R85+R86+R89+R91+R90+R92+R93</f>
        <v>249089</v>
      </c>
    </row>
    <row r="82" spans="1:18" s="4" customFormat="1" x14ac:dyDescent="0.25">
      <c r="A82" s="22"/>
      <c r="B82" s="21"/>
      <c r="C82" s="23" t="s">
        <v>92</v>
      </c>
      <c r="D82" s="18">
        <f t="shared" si="48"/>
        <v>42394</v>
      </c>
      <c r="E82" s="18">
        <f>SUM(E83:E84)</f>
        <v>21370</v>
      </c>
      <c r="F82" s="18">
        <f>SUM(F83:F84)</f>
        <v>21024</v>
      </c>
      <c r="G82" s="18">
        <f t="shared" ref="G82:G93" si="52">+H82+I82</f>
        <v>45530</v>
      </c>
      <c r="H82" s="18">
        <f>SUM(H83:H84)</f>
        <v>23236</v>
      </c>
      <c r="I82" s="18">
        <f>SUM(I83:I84)</f>
        <v>22294</v>
      </c>
      <c r="J82" s="18">
        <f t="shared" si="49"/>
        <v>20370</v>
      </c>
      <c r="K82" s="18">
        <f>SUM(K83:K84)</f>
        <v>10416</v>
      </c>
      <c r="L82" s="18">
        <f>SUM(L83:L84)</f>
        <v>9954</v>
      </c>
      <c r="M82" s="18">
        <f t="shared" si="50"/>
        <v>37733</v>
      </c>
      <c r="N82" s="18">
        <f>SUM(N83:N84)</f>
        <v>19242</v>
      </c>
      <c r="O82" s="18">
        <f>SUM(O83:O84)</f>
        <v>18491</v>
      </c>
      <c r="P82" s="18">
        <f t="shared" si="51"/>
        <v>146027</v>
      </c>
      <c r="Q82" s="18">
        <f>SUM(Q83:Q84)</f>
        <v>74264</v>
      </c>
      <c r="R82" s="18">
        <f>SUM(R83:R84)</f>
        <v>71763</v>
      </c>
    </row>
    <row r="83" spans="1:18" s="4" customFormat="1" x14ac:dyDescent="0.25">
      <c r="A83" s="22"/>
      <c r="B83" s="21"/>
      <c r="C83" s="25" t="s">
        <v>7</v>
      </c>
      <c r="D83" s="24">
        <f t="shared" si="48"/>
        <v>32328</v>
      </c>
      <c r="E83" s="24">
        <v>16325</v>
      </c>
      <c r="F83" s="24">
        <v>16003</v>
      </c>
      <c r="G83" s="24">
        <f t="shared" si="52"/>
        <v>45344</v>
      </c>
      <c r="H83" s="24">
        <v>23143</v>
      </c>
      <c r="I83" s="24">
        <v>22201</v>
      </c>
      <c r="J83" s="24">
        <f t="shared" si="49"/>
        <v>16958</v>
      </c>
      <c r="K83" s="24">
        <v>8710</v>
      </c>
      <c r="L83" s="24">
        <v>8248</v>
      </c>
      <c r="M83" s="24">
        <f t="shared" si="50"/>
        <v>27341</v>
      </c>
      <c r="N83" s="24">
        <v>14045</v>
      </c>
      <c r="O83" s="24">
        <v>13296</v>
      </c>
      <c r="P83" s="24">
        <f t="shared" si="51"/>
        <v>121971</v>
      </c>
      <c r="Q83" s="18">
        <f t="shared" ref="Q83:R85" si="53">+E83+H83+K83+N83</f>
        <v>62223</v>
      </c>
      <c r="R83" s="18">
        <f t="shared" si="53"/>
        <v>59748</v>
      </c>
    </row>
    <row r="84" spans="1:18" s="4" customFormat="1" x14ac:dyDescent="0.25">
      <c r="A84" s="22"/>
      <c r="B84" s="21"/>
      <c r="C84" s="25" t="s">
        <v>6</v>
      </c>
      <c r="D84" s="24">
        <f t="shared" si="48"/>
        <v>10066</v>
      </c>
      <c r="E84" s="24">
        <v>5045</v>
      </c>
      <c r="F84" s="24">
        <v>5021</v>
      </c>
      <c r="G84" s="24">
        <f t="shared" si="52"/>
        <v>186</v>
      </c>
      <c r="H84" s="24">
        <v>93</v>
      </c>
      <c r="I84" s="24">
        <v>93</v>
      </c>
      <c r="J84" s="24">
        <f t="shared" si="49"/>
        <v>3412</v>
      </c>
      <c r="K84" s="24">
        <v>1706</v>
      </c>
      <c r="L84" s="24">
        <v>1706</v>
      </c>
      <c r="M84" s="24">
        <f t="shared" si="50"/>
        <v>10392</v>
      </c>
      <c r="N84" s="24">
        <v>5197</v>
      </c>
      <c r="O84" s="24">
        <v>5195</v>
      </c>
      <c r="P84" s="24">
        <f t="shared" si="51"/>
        <v>24056</v>
      </c>
      <c r="Q84" s="18">
        <f t="shared" si="53"/>
        <v>12041</v>
      </c>
      <c r="R84" s="18">
        <f t="shared" si="53"/>
        <v>12015</v>
      </c>
    </row>
    <row r="85" spans="1:18" s="4" customFormat="1" x14ac:dyDescent="0.25">
      <c r="A85" s="22"/>
      <c r="B85" s="21"/>
      <c r="C85" s="23" t="s">
        <v>91</v>
      </c>
      <c r="D85" s="18">
        <f t="shared" si="48"/>
        <v>560</v>
      </c>
      <c r="E85" s="24">
        <v>216</v>
      </c>
      <c r="F85" s="24">
        <v>344</v>
      </c>
      <c r="G85" s="18">
        <f t="shared" si="52"/>
        <v>2098</v>
      </c>
      <c r="H85" s="24">
        <v>969</v>
      </c>
      <c r="I85" s="24">
        <v>1129</v>
      </c>
      <c r="J85" s="18">
        <f t="shared" si="49"/>
        <v>768</v>
      </c>
      <c r="K85" s="24">
        <v>330</v>
      </c>
      <c r="L85" s="24">
        <v>438</v>
      </c>
      <c r="M85" s="18">
        <f t="shared" si="50"/>
        <v>840</v>
      </c>
      <c r="N85" s="24">
        <v>399</v>
      </c>
      <c r="O85" s="24">
        <v>441</v>
      </c>
      <c r="P85" s="18">
        <f t="shared" si="51"/>
        <v>4266</v>
      </c>
      <c r="Q85" s="18">
        <f t="shared" si="53"/>
        <v>1914</v>
      </c>
      <c r="R85" s="18">
        <f t="shared" si="53"/>
        <v>2352</v>
      </c>
    </row>
    <row r="86" spans="1:18" s="4" customFormat="1" x14ac:dyDescent="0.25">
      <c r="A86" s="22"/>
      <c r="B86" s="21"/>
      <c r="C86" s="23" t="s">
        <v>90</v>
      </c>
      <c r="D86" s="18">
        <f t="shared" si="48"/>
        <v>49594</v>
      </c>
      <c r="E86" s="24">
        <f>SUM(E87:E88)</f>
        <v>25530</v>
      </c>
      <c r="F86" s="24">
        <f>SUM(F87:F88)</f>
        <v>24064</v>
      </c>
      <c r="G86" s="18">
        <f t="shared" si="52"/>
        <v>62628</v>
      </c>
      <c r="H86" s="24">
        <f>SUM(H87:H88)</f>
        <v>31759</v>
      </c>
      <c r="I86" s="24">
        <f>SUM(I87:I88)</f>
        <v>30869</v>
      </c>
      <c r="J86" s="18">
        <f t="shared" si="49"/>
        <v>30850</v>
      </c>
      <c r="K86" s="24">
        <v>15684</v>
      </c>
      <c r="L86" s="24">
        <v>15166</v>
      </c>
      <c r="M86" s="18">
        <f t="shared" si="50"/>
        <v>42932</v>
      </c>
      <c r="N86" s="24">
        <f>SUM(N87:N88)</f>
        <v>22711</v>
      </c>
      <c r="O86" s="24">
        <f>SUM(O87:O88)</f>
        <v>20221</v>
      </c>
      <c r="P86" s="18">
        <f t="shared" si="51"/>
        <v>186004</v>
      </c>
      <c r="Q86" s="24">
        <f>SUM(Q87:Q88)</f>
        <v>95684</v>
      </c>
      <c r="R86" s="24">
        <f>SUM(R87:R88)</f>
        <v>90320</v>
      </c>
    </row>
    <row r="87" spans="1:18" s="4" customFormat="1" x14ac:dyDescent="0.25">
      <c r="A87" s="22"/>
      <c r="B87" s="21"/>
      <c r="C87" s="25" t="s">
        <v>7</v>
      </c>
      <c r="D87" s="18">
        <f t="shared" si="48"/>
        <v>47206</v>
      </c>
      <c r="E87" s="24">
        <v>24336</v>
      </c>
      <c r="F87" s="24">
        <v>22870</v>
      </c>
      <c r="G87" s="18">
        <f t="shared" si="52"/>
        <v>62440</v>
      </c>
      <c r="H87" s="24">
        <v>31664</v>
      </c>
      <c r="I87" s="24">
        <v>30776</v>
      </c>
      <c r="J87" s="18">
        <f t="shared" si="49"/>
        <v>30850</v>
      </c>
      <c r="K87" s="24">
        <v>15684</v>
      </c>
      <c r="L87" s="24">
        <v>15166</v>
      </c>
      <c r="M87" s="18">
        <f t="shared" si="50"/>
        <v>41504</v>
      </c>
      <c r="N87" s="24">
        <v>21997</v>
      </c>
      <c r="O87" s="24">
        <v>19507</v>
      </c>
      <c r="P87" s="18">
        <f t="shared" si="51"/>
        <v>182000</v>
      </c>
      <c r="Q87" s="18">
        <f t="shared" ref="Q87:R93" si="54">+E87+H87+K87+N87</f>
        <v>93681</v>
      </c>
      <c r="R87" s="18">
        <f t="shared" si="54"/>
        <v>88319</v>
      </c>
    </row>
    <row r="88" spans="1:18" s="4" customFormat="1" x14ac:dyDescent="0.25">
      <c r="A88" s="22"/>
      <c r="B88" s="21"/>
      <c r="C88" s="25" t="s">
        <v>6</v>
      </c>
      <c r="D88" s="18">
        <f t="shared" si="48"/>
        <v>2388</v>
      </c>
      <c r="E88" s="24">
        <v>1194</v>
      </c>
      <c r="F88" s="24">
        <v>1194</v>
      </c>
      <c r="G88" s="18">
        <f t="shared" si="52"/>
        <v>188</v>
      </c>
      <c r="H88" s="24">
        <v>95</v>
      </c>
      <c r="I88" s="24">
        <v>93</v>
      </c>
      <c r="J88" s="18">
        <f t="shared" si="49"/>
        <v>0</v>
      </c>
      <c r="K88" s="24">
        <v>0</v>
      </c>
      <c r="L88" s="24">
        <v>0</v>
      </c>
      <c r="M88" s="18">
        <f t="shared" si="50"/>
        <v>1428</v>
      </c>
      <c r="N88" s="24">
        <v>714</v>
      </c>
      <c r="O88" s="24">
        <v>714</v>
      </c>
      <c r="P88" s="18">
        <f t="shared" si="51"/>
        <v>4004</v>
      </c>
      <c r="Q88" s="18">
        <f t="shared" si="54"/>
        <v>2003</v>
      </c>
      <c r="R88" s="18">
        <f t="shared" si="54"/>
        <v>2001</v>
      </c>
    </row>
    <row r="89" spans="1:18" s="4" customFormat="1" x14ac:dyDescent="0.25">
      <c r="A89" s="22"/>
      <c r="B89" s="21"/>
      <c r="C89" s="23" t="s">
        <v>89</v>
      </c>
      <c r="D89" s="18">
        <f t="shared" si="48"/>
        <v>9016</v>
      </c>
      <c r="E89" s="24">
        <v>4533</v>
      </c>
      <c r="F89" s="24">
        <v>4483</v>
      </c>
      <c r="G89" s="18">
        <f t="shared" si="52"/>
        <v>10415</v>
      </c>
      <c r="H89" s="24">
        <v>4998</v>
      </c>
      <c r="I89" s="24">
        <v>5417</v>
      </c>
      <c r="J89" s="18">
        <v>8804</v>
      </c>
      <c r="K89" s="24">
        <v>4233</v>
      </c>
      <c r="L89" s="24">
        <v>4571</v>
      </c>
      <c r="M89" s="18">
        <f t="shared" si="50"/>
        <v>11495</v>
      </c>
      <c r="N89" s="24">
        <f>5594</f>
        <v>5594</v>
      </c>
      <c r="O89" s="24">
        <f>5901</f>
        <v>5901</v>
      </c>
      <c r="P89" s="18">
        <f t="shared" si="51"/>
        <v>39730</v>
      </c>
      <c r="Q89" s="18">
        <f t="shared" si="54"/>
        <v>19358</v>
      </c>
      <c r="R89" s="18">
        <f t="shared" si="54"/>
        <v>20372</v>
      </c>
    </row>
    <row r="90" spans="1:18" s="4" customFormat="1" x14ac:dyDescent="0.25">
      <c r="A90" s="22"/>
      <c r="B90" s="21"/>
      <c r="C90" s="23" t="s">
        <v>88</v>
      </c>
      <c r="D90" s="18">
        <f t="shared" si="48"/>
        <v>16468</v>
      </c>
      <c r="E90" s="24">
        <v>9139</v>
      </c>
      <c r="F90" s="24">
        <v>7329</v>
      </c>
      <c r="G90" s="18">
        <f t="shared" si="52"/>
        <v>25414</v>
      </c>
      <c r="H90" s="24">
        <v>13692</v>
      </c>
      <c r="I90" s="24">
        <v>11722</v>
      </c>
      <c r="J90" s="18">
        <v>14416</v>
      </c>
      <c r="K90" s="24">
        <v>8207</v>
      </c>
      <c r="L90" s="24">
        <v>6209</v>
      </c>
      <c r="M90" s="18">
        <f t="shared" si="50"/>
        <v>18180</v>
      </c>
      <c r="N90" s="24">
        <f>6883+2153</f>
        <v>9036</v>
      </c>
      <c r="O90" s="24">
        <f>6776+2368</f>
        <v>9144</v>
      </c>
      <c r="P90" s="18">
        <f t="shared" si="51"/>
        <v>74478</v>
      </c>
      <c r="Q90" s="18">
        <f t="shared" si="54"/>
        <v>40074</v>
      </c>
      <c r="R90" s="18">
        <f t="shared" si="54"/>
        <v>34404</v>
      </c>
    </row>
    <row r="91" spans="1:18" s="4" customFormat="1" x14ac:dyDescent="0.25">
      <c r="A91" s="22"/>
      <c r="B91" s="21"/>
      <c r="C91" s="23" t="s">
        <v>87</v>
      </c>
      <c r="D91" s="18">
        <f t="shared" si="48"/>
        <v>20093</v>
      </c>
      <c r="E91" s="24">
        <f>10165+4</f>
        <v>10169</v>
      </c>
      <c r="F91" s="24">
        <f>9917+7</f>
        <v>9924</v>
      </c>
      <c r="G91" s="18">
        <f t="shared" si="52"/>
        <v>14221</v>
      </c>
      <c r="H91" s="24">
        <v>6857</v>
      </c>
      <c r="I91" s="24">
        <v>7364</v>
      </c>
      <c r="J91" s="18">
        <v>7327</v>
      </c>
      <c r="K91" s="24">
        <v>3697</v>
      </c>
      <c r="L91" s="24">
        <v>3630</v>
      </c>
      <c r="M91" s="18">
        <f t="shared" si="50"/>
        <v>16094</v>
      </c>
      <c r="N91" s="24">
        <f>7502</f>
        <v>7502</v>
      </c>
      <c r="O91" s="24">
        <f>8592</f>
        <v>8592</v>
      </c>
      <c r="P91" s="18">
        <f t="shared" si="51"/>
        <v>57735</v>
      </c>
      <c r="Q91" s="18">
        <f t="shared" si="54"/>
        <v>28225</v>
      </c>
      <c r="R91" s="18">
        <f t="shared" si="54"/>
        <v>29510</v>
      </c>
    </row>
    <row r="92" spans="1:18" s="4" customFormat="1" x14ac:dyDescent="0.25">
      <c r="A92" s="22"/>
      <c r="B92" s="21"/>
      <c r="C92" s="20" t="s">
        <v>2</v>
      </c>
      <c r="D92" s="18">
        <f t="shared" si="48"/>
        <v>166</v>
      </c>
      <c r="E92" s="24">
        <v>115</v>
      </c>
      <c r="F92" s="24">
        <v>51</v>
      </c>
      <c r="G92" s="18">
        <f t="shared" si="52"/>
        <v>142</v>
      </c>
      <c r="H92" s="24">
        <v>64</v>
      </c>
      <c r="I92" s="24">
        <v>78</v>
      </c>
      <c r="J92" s="18">
        <f>+K92+L92</f>
        <v>171</v>
      </c>
      <c r="K92" s="24">
        <v>64</v>
      </c>
      <c r="L92" s="24">
        <v>107</v>
      </c>
      <c r="M92" s="18">
        <f t="shared" si="50"/>
        <v>222</v>
      </c>
      <c r="N92" s="24">
        <v>92</v>
      </c>
      <c r="O92" s="24">
        <v>130</v>
      </c>
      <c r="P92" s="18">
        <f t="shared" si="51"/>
        <v>701</v>
      </c>
      <c r="Q92" s="18">
        <f t="shared" si="54"/>
        <v>335</v>
      </c>
      <c r="R92" s="18">
        <f t="shared" si="54"/>
        <v>366</v>
      </c>
    </row>
    <row r="93" spans="1:18" s="4" customFormat="1" x14ac:dyDescent="0.25">
      <c r="A93" s="22"/>
      <c r="B93" s="21"/>
      <c r="C93" s="20" t="s">
        <v>1</v>
      </c>
      <c r="D93" s="18">
        <f t="shared" si="48"/>
        <v>0</v>
      </c>
      <c r="E93" s="18">
        <v>0</v>
      </c>
      <c r="F93" s="18">
        <v>0</v>
      </c>
      <c r="G93" s="18">
        <f t="shared" si="52"/>
        <v>0</v>
      </c>
      <c r="H93" s="18">
        <v>0</v>
      </c>
      <c r="I93" s="18">
        <v>0</v>
      </c>
      <c r="J93" s="18">
        <f>+K93+L93</f>
        <v>2</v>
      </c>
      <c r="K93" s="18">
        <v>0</v>
      </c>
      <c r="L93" s="18">
        <v>2</v>
      </c>
      <c r="M93" s="18">
        <f t="shared" si="50"/>
        <v>10</v>
      </c>
      <c r="N93" s="18">
        <v>10</v>
      </c>
      <c r="O93" s="18">
        <v>0</v>
      </c>
      <c r="P93" s="18">
        <f t="shared" si="51"/>
        <v>12</v>
      </c>
      <c r="Q93" s="18">
        <f t="shared" si="54"/>
        <v>10</v>
      </c>
      <c r="R93" s="18">
        <f t="shared" si="54"/>
        <v>2</v>
      </c>
    </row>
    <row r="94" spans="1:18" s="4" customFormat="1" x14ac:dyDescent="0.25">
      <c r="A94" s="22"/>
      <c r="B94" s="21"/>
      <c r="C94" s="23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s="9" customFormat="1" x14ac:dyDescent="0.25">
      <c r="A95" s="33" t="s">
        <v>86</v>
      </c>
      <c r="B95" s="32"/>
      <c r="C95" s="31"/>
      <c r="D95" s="10">
        <f>+E95+F95</f>
        <v>5166265</v>
      </c>
      <c r="E95" s="10">
        <f>E97+E105+E114+E123+E132+E143</f>
        <v>2684911</v>
      </c>
      <c r="F95" s="10">
        <f>F97+F105+F114+F123+F132+F143</f>
        <v>2481354</v>
      </c>
      <c r="G95" s="10">
        <f>+H95+I95</f>
        <v>7433908</v>
      </c>
      <c r="H95" s="10">
        <f>H97+H105+H114+H123+H132+H143</f>
        <v>3804987</v>
      </c>
      <c r="I95" s="10">
        <f>I97+I105+I114+I123+I132+I143</f>
        <v>3628921</v>
      </c>
      <c r="J95" s="10">
        <f>+K95+L95</f>
        <v>4505275</v>
      </c>
      <c r="K95" s="10">
        <f>K97+K105+K114+K123+K132+K143</f>
        <v>2330535</v>
      </c>
      <c r="L95" s="10">
        <f>L97+L105+L114+L123+L132+L143</f>
        <v>2174740</v>
      </c>
      <c r="M95" s="10">
        <f>+N95+O95</f>
        <v>5730999</v>
      </c>
      <c r="N95" s="10">
        <f>N97+N105+N114+N123+N132+N143</f>
        <v>3057596</v>
      </c>
      <c r="O95" s="10">
        <f>O97+O105+O114+O123+O132+O143</f>
        <v>2673403</v>
      </c>
      <c r="P95" s="10">
        <f>+Q95+R95</f>
        <v>22836447</v>
      </c>
      <c r="Q95" s="10">
        <f>Q97+Q105+Q114+Q123+Q132+Q143</f>
        <v>11878029</v>
      </c>
      <c r="R95" s="10">
        <f>R97+R105+R114+R123+R132+R143</f>
        <v>10958418</v>
      </c>
    </row>
    <row r="96" spans="1:18" s="4" customFormat="1" x14ac:dyDescent="0.25">
      <c r="A96" s="22"/>
      <c r="B96" s="21"/>
      <c r="C96" s="23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s="9" customFormat="1" x14ac:dyDescent="0.25">
      <c r="A97" s="28"/>
      <c r="B97" s="27" t="s">
        <v>85</v>
      </c>
      <c r="C97" s="11"/>
      <c r="D97" s="30">
        <f t="shared" ref="D97:D103" si="55">+E97+F97</f>
        <v>1140660</v>
      </c>
      <c r="E97" s="10">
        <f>SUM(E98:E103)</f>
        <v>587815</v>
      </c>
      <c r="F97" s="10">
        <f>SUM(F98:F103)</f>
        <v>552845</v>
      </c>
      <c r="G97" s="30">
        <f t="shared" ref="G97:G103" si="56">+H97+I97</f>
        <v>1646125</v>
      </c>
      <c r="H97" s="10">
        <f>SUM(H98:H103)</f>
        <v>824644</v>
      </c>
      <c r="I97" s="10">
        <f>SUM(I98:I103)</f>
        <v>821481</v>
      </c>
      <c r="J97" s="30">
        <f t="shared" ref="J97:J103" si="57">+K97+L97</f>
        <v>908910</v>
      </c>
      <c r="K97" s="10">
        <f>SUM(K98:K103)</f>
        <v>474491</v>
      </c>
      <c r="L97" s="10">
        <f>SUM(L98:L103)</f>
        <v>434419</v>
      </c>
      <c r="M97" s="30">
        <f t="shared" ref="M97:M103" si="58">+N97+O97</f>
        <v>1124472</v>
      </c>
      <c r="N97" s="10">
        <f>SUM(N98:N103)</f>
        <v>595419</v>
      </c>
      <c r="O97" s="10">
        <f>SUM(O98:O103)</f>
        <v>529053</v>
      </c>
      <c r="P97" s="30">
        <f t="shared" ref="P97:P103" si="59">+Q97+R97</f>
        <v>4820167</v>
      </c>
      <c r="Q97" s="10">
        <f>SUM(Q98:Q103)</f>
        <v>2482369</v>
      </c>
      <c r="R97" s="10">
        <f>SUM(R98:R103)</f>
        <v>2337798</v>
      </c>
    </row>
    <row r="98" spans="1:18" s="4" customFormat="1" x14ac:dyDescent="0.25">
      <c r="A98" s="22"/>
      <c r="B98" s="21"/>
      <c r="C98" s="23" t="s">
        <v>84</v>
      </c>
      <c r="D98" s="18">
        <f t="shared" si="55"/>
        <v>304550</v>
      </c>
      <c r="E98" s="18">
        <v>170720</v>
      </c>
      <c r="F98" s="18">
        <v>133830</v>
      </c>
      <c r="G98" s="18">
        <f t="shared" si="56"/>
        <v>408022</v>
      </c>
      <c r="H98" s="18">
        <v>213075</v>
      </c>
      <c r="I98" s="18">
        <v>194947</v>
      </c>
      <c r="J98" s="18">
        <f t="shared" si="57"/>
        <v>256460</v>
      </c>
      <c r="K98" s="18">
        <v>143859</v>
      </c>
      <c r="L98" s="18">
        <v>112601</v>
      </c>
      <c r="M98" s="18">
        <f t="shared" si="58"/>
        <v>338461</v>
      </c>
      <c r="N98" s="18">
        <v>188375</v>
      </c>
      <c r="O98" s="18">
        <v>150086</v>
      </c>
      <c r="P98" s="18">
        <f t="shared" si="59"/>
        <v>1307493</v>
      </c>
      <c r="Q98" s="18">
        <f t="shared" ref="Q98:R103" si="60">+E98+H98+K98+N98</f>
        <v>716029</v>
      </c>
      <c r="R98" s="18">
        <f t="shared" si="60"/>
        <v>591464</v>
      </c>
    </row>
    <row r="99" spans="1:18" s="4" customFormat="1" x14ac:dyDescent="0.25">
      <c r="A99" s="22"/>
      <c r="B99" s="21"/>
      <c r="C99" s="23" t="s">
        <v>83</v>
      </c>
      <c r="D99" s="18">
        <f t="shared" si="55"/>
        <v>0</v>
      </c>
      <c r="E99" s="18">
        <v>0</v>
      </c>
      <c r="F99" s="18">
        <v>0</v>
      </c>
      <c r="G99" s="18">
        <f t="shared" si="56"/>
        <v>0</v>
      </c>
      <c r="H99" s="18">
        <v>0</v>
      </c>
      <c r="I99" s="18">
        <v>0</v>
      </c>
      <c r="J99" s="18">
        <f t="shared" si="57"/>
        <v>0</v>
      </c>
      <c r="K99" s="18">
        <v>0</v>
      </c>
      <c r="L99" s="18">
        <v>0</v>
      </c>
      <c r="M99" s="18">
        <f t="shared" si="58"/>
        <v>0</v>
      </c>
      <c r="N99" s="18">
        <v>0</v>
      </c>
      <c r="O99" s="18">
        <v>0</v>
      </c>
      <c r="P99" s="18">
        <f t="shared" si="59"/>
        <v>0</v>
      </c>
      <c r="Q99" s="18">
        <f t="shared" si="60"/>
        <v>0</v>
      </c>
      <c r="R99" s="18">
        <f t="shared" si="60"/>
        <v>0</v>
      </c>
    </row>
    <row r="100" spans="1:18" s="4" customFormat="1" x14ac:dyDescent="0.25">
      <c r="A100" s="22"/>
      <c r="B100" s="21"/>
      <c r="C100" s="23" t="s">
        <v>82</v>
      </c>
      <c r="D100" s="18">
        <f t="shared" si="55"/>
        <v>41764</v>
      </c>
      <c r="E100" s="18">
        <v>27792</v>
      </c>
      <c r="F100" s="18">
        <v>13972</v>
      </c>
      <c r="G100" s="18">
        <f t="shared" si="56"/>
        <v>55465</v>
      </c>
      <c r="H100" s="18">
        <f>158+32685</f>
        <v>32843</v>
      </c>
      <c r="I100" s="18">
        <f>203+22419</f>
        <v>22622</v>
      </c>
      <c r="J100" s="18">
        <f t="shared" si="57"/>
        <v>40653</v>
      </c>
      <c r="K100" s="18">
        <v>25786</v>
      </c>
      <c r="L100" s="18">
        <v>14867</v>
      </c>
      <c r="M100" s="18">
        <f t="shared" si="58"/>
        <v>44147</v>
      </c>
      <c r="N100" s="18">
        <f>24676+69</f>
        <v>24745</v>
      </c>
      <c r="O100" s="18">
        <f>19402</f>
        <v>19402</v>
      </c>
      <c r="P100" s="18">
        <f t="shared" si="59"/>
        <v>182029</v>
      </c>
      <c r="Q100" s="18">
        <f t="shared" si="60"/>
        <v>111166</v>
      </c>
      <c r="R100" s="18">
        <f t="shared" si="60"/>
        <v>70863</v>
      </c>
    </row>
    <row r="101" spans="1:18" s="4" customFormat="1" x14ac:dyDescent="0.25">
      <c r="A101" s="22"/>
      <c r="B101" s="21"/>
      <c r="C101" s="23" t="s">
        <v>81</v>
      </c>
      <c r="D101" s="18">
        <f t="shared" si="55"/>
        <v>14902</v>
      </c>
      <c r="E101" s="18">
        <v>5920</v>
      </c>
      <c r="F101" s="18">
        <v>8982</v>
      </c>
      <c r="G101" s="18">
        <f t="shared" si="56"/>
        <v>6682</v>
      </c>
      <c r="H101" s="18">
        <v>2371</v>
      </c>
      <c r="I101" s="18">
        <v>4311</v>
      </c>
      <c r="J101" s="18">
        <f t="shared" si="57"/>
        <v>3834</v>
      </c>
      <c r="K101" s="18">
        <v>1408</v>
      </c>
      <c r="L101" s="18">
        <v>2426</v>
      </c>
      <c r="M101" s="18">
        <f t="shared" si="58"/>
        <v>3594</v>
      </c>
      <c r="N101" s="18">
        <v>1422</v>
      </c>
      <c r="O101" s="18">
        <v>2172</v>
      </c>
      <c r="P101" s="18">
        <f t="shared" si="59"/>
        <v>29012</v>
      </c>
      <c r="Q101" s="18">
        <f t="shared" si="60"/>
        <v>11121</v>
      </c>
      <c r="R101" s="18">
        <f t="shared" si="60"/>
        <v>17891</v>
      </c>
    </row>
    <row r="102" spans="1:18" s="4" customFormat="1" x14ac:dyDescent="0.25">
      <c r="A102" s="22"/>
      <c r="B102" s="21"/>
      <c r="C102" s="20" t="s">
        <v>2</v>
      </c>
      <c r="D102" s="18">
        <f t="shared" si="55"/>
        <v>550439</v>
      </c>
      <c r="E102" s="18">
        <v>269203</v>
      </c>
      <c r="F102" s="18">
        <v>281236</v>
      </c>
      <c r="G102" s="18">
        <f t="shared" si="56"/>
        <v>875779</v>
      </c>
      <c r="H102" s="18">
        <v>427000</v>
      </c>
      <c r="I102" s="18">
        <v>448779</v>
      </c>
      <c r="J102" s="18">
        <f t="shared" si="57"/>
        <v>378761</v>
      </c>
      <c r="K102" s="18">
        <v>187071</v>
      </c>
      <c r="L102" s="18">
        <v>191690</v>
      </c>
      <c r="M102" s="18">
        <f t="shared" si="58"/>
        <v>473006</v>
      </c>
      <c r="N102" s="18">
        <v>242494</v>
      </c>
      <c r="O102" s="18">
        <v>230512</v>
      </c>
      <c r="P102" s="18">
        <f t="shared" si="59"/>
        <v>2277985</v>
      </c>
      <c r="Q102" s="18">
        <f t="shared" si="60"/>
        <v>1125768</v>
      </c>
      <c r="R102" s="18">
        <f t="shared" si="60"/>
        <v>1152217</v>
      </c>
    </row>
    <row r="103" spans="1:18" s="4" customFormat="1" x14ac:dyDescent="0.25">
      <c r="A103" s="22"/>
      <c r="B103" s="21"/>
      <c r="C103" s="20" t="s">
        <v>1</v>
      </c>
      <c r="D103" s="18">
        <f t="shared" si="55"/>
        <v>229005</v>
      </c>
      <c r="E103" s="18">
        <v>114180</v>
      </c>
      <c r="F103" s="18">
        <v>114825</v>
      </c>
      <c r="G103" s="18">
        <f t="shared" si="56"/>
        <v>300177</v>
      </c>
      <c r="H103" s="18">
        <v>149355</v>
      </c>
      <c r="I103" s="18">
        <v>150822</v>
      </c>
      <c r="J103" s="18">
        <f t="shared" si="57"/>
        <v>229202</v>
      </c>
      <c r="K103" s="18">
        <v>116367</v>
      </c>
      <c r="L103" s="18">
        <v>112835</v>
      </c>
      <c r="M103" s="18">
        <f t="shared" si="58"/>
        <v>265264</v>
      </c>
      <c r="N103" s="18">
        <v>138383</v>
      </c>
      <c r="O103" s="18">
        <v>126881</v>
      </c>
      <c r="P103" s="18">
        <f t="shared" si="59"/>
        <v>1023648</v>
      </c>
      <c r="Q103" s="18">
        <f t="shared" si="60"/>
        <v>518285</v>
      </c>
      <c r="R103" s="18">
        <f t="shared" si="60"/>
        <v>505363</v>
      </c>
    </row>
    <row r="104" spans="1:18" s="4" customFormat="1" x14ac:dyDescent="0.25">
      <c r="A104" s="22"/>
      <c r="B104" s="21"/>
      <c r="C104" s="23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s="9" customFormat="1" x14ac:dyDescent="0.25">
      <c r="A105" s="28"/>
      <c r="B105" s="27" t="s">
        <v>80</v>
      </c>
      <c r="C105" s="11"/>
      <c r="D105" s="30">
        <f t="shared" ref="D105:D112" si="61">+E105+F105</f>
        <v>776926</v>
      </c>
      <c r="E105" s="10">
        <f>SUM(E106:E112)</f>
        <v>423954</v>
      </c>
      <c r="F105" s="10">
        <f>SUM(F106:F112)</f>
        <v>352972</v>
      </c>
      <c r="G105" s="30">
        <f t="shared" ref="G105:G112" si="62">+H105+I105</f>
        <v>977834</v>
      </c>
      <c r="H105" s="10">
        <f>SUM(H106:H112)</f>
        <v>529436</v>
      </c>
      <c r="I105" s="10">
        <f>SUM(I106:I112)</f>
        <v>448398</v>
      </c>
      <c r="J105" s="30">
        <f t="shared" ref="J105:J112" si="63">+K105+L105</f>
        <v>559436</v>
      </c>
      <c r="K105" s="10">
        <f>SUM(K106:K112)</f>
        <v>281983</v>
      </c>
      <c r="L105" s="10">
        <f>SUM(L106:L112)</f>
        <v>277453</v>
      </c>
      <c r="M105" s="30">
        <f t="shared" ref="M105:M112" si="64">+N105+O105</f>
        <v>917710</v>
      </c>
      <c r="N105" s="10">
        <f>SUM(N106:N112)</f>
        <v>500552</v>
      </c>
      <c r="O105" s="10">
        <f>SUM(O106:O112)</f>
        <v>417158</v>
      </c>
      <c r="P105" s="30">
        <f t="shared" ref="P105:P112" si="65">+Q105+R105</f>
        <v>3231906</v>
      </c>
      <c r="Q105" s="10">
        <f>SUM(Q106:Q112)</f>
        <v>1735925</v>
      </c>
      <c r="R105" s="10">
        <f>SUM(R106:R112)</f>
        <v>1495981</v>
      </c>
    </row>
    <row r="106" spans="1:18" s="4" customFormat="1" x14ac:dyDescent="0.25">
      <c r="A106" s="22"/>
      <c r="B106" s="21"/>
      <c r="C106" s="23" t="s">
        <v>79</v>
      </c>
      <c r="D106" s="18">
        <f t="shared" si="61"/>
        <v>460232</v>
      </c>
      <c r="E106" s="18">
        <v>235798</v>
      </c>
      <c r="F106" s="18">
        <v>224434</v>
      </c>
      <c r="G106" s="18">
        <f t="shared" si="62"/>
        <v>545890</v>
      </c>
      <c r="H106" s="18">
        <v>272343</v>
      </c>
      <c r="I106" s="18">
        <v>273547</v>
      </c>
      <c r="J106" s="18">
        <f t="shared" si="63"/>
        <v>266310</v>
      </c>
      <c r="K106" s="18">
        <v>140447</v>
      </c>
      <c r="L106" s="18">
        <v>125863</v>
      </c>
      <c r="M106" s="18">
        <f t="shared" si="64"/>
        <v>550939</v>
      </c>
      <c r="N106" s="18">
        <v>283288</v>
      </c>
      <c r="O106" s="18">
        <v>267651</v>
      </c>
      <c r="P106" s="18">
        <f t="shared" si="65"/>
        <v>1823371</v>
      </c>
      <c r="Q106" s="18">
        <f t="shared" ref="Q106:R112" si="66">+E106+H106+K106+N106</f>
        <v>931876</v>
      </c>
      <c r="R106" s="18">
        <f t="shared" si="66"/>
        <v>891495</v>
      </c>
    </row>
    <row r="107" spans="1:18" s="4" customFormat="1" x14ac:dyDescent="0.25">
      <c r="A107" s="22"/>
      <c r="B107" s="21"/>
      <c r="C107" s="23" t="s">
        <v>78</v>
      </c>
      <c r="D107" s="18">
        <f t="shared" si="61"/>
        <v>14345</v>
      </c>
      <c r="E107" s="18">
        <f>6068+1239</f>
        <v>7307</v>
      </c>
      <c r="F107" s="18">
        <f>6161+877</f>
        <v>7038</v>
      </c>
      <c r="G107" s="18">
        <f t="shared" si="62"/>
        <v>27987</v>
      </c>
      <c r="H107" s="18">
        <v>13741</v>
      </c>
      <c r="I107" s="18">
        <v>14246</v>
      </c>
      <c r="J107" s="18">
        <f t="shared" si="63"/>
        <v>14516</v>
      </c>
      <c r="K107" s="18">
        <v>7467</v>
      </c>
      <c r="L107" s="18">
        <v>7049</v>
      </c>
      <c r="M107" s="18">
        <f t="shared" si="64"/>
        <v>16895</v>
      </c>
      <c r="N107" s="18">
        <f>7413+1122</f>
        <v>8535</v>
      </c>
      <c r="O107" s="18">
        <f>7392+968</f>
        <v>8360</v>
      </c>
      <c r="P107" s="18">
        <f t="shared" si="65"/>
        <v>73743</v>
      </c>
      <c r="Q107" s="18">
        <f t="shared" si="66"/>
        <v>37050</v>
      </c>
      <c r="R107" s="18">
        <f t="shared" si="66"/>
        <v>36693</v>
      </c>
    </row>
    <row r="108" spans="1:18" s="4" customFormat="1" x14ac:dyDescent="0.25">
      <c r="A108" s="22"/>
      <c r="B108" s="21"/>
      <c r="C108" s="23" t="s">
        <v>77</v>
      </c>
      <c r="D108" s="18">
        <f t="shared" si="61"/>
        <v>0</v>
      </c>
      <c r="E108" s="18">
        <v>0</v>
      </c>
      <c r="F108" s="18">
        <v>0</v>
      </c>
      <c r="G108" s="18">
        <f t="shared" si="62"/>
        <v>0</v>
      </c>
      <c r="H108" s="18">
        <v>0</v>
      </c>
      <c r="I108" s="18">
        <v>0</v>
      </c>
      <c r="J108" s="18">
        <f t="shared" si="63"/>
        <v>0</v>
      </c>
      <c r="K108" s="18">
        <v>0</v>
      </c>
      <c r="L108" s="18">
        <v>0</v>
      </c>
      <c r="M108" s="18">
        <f t="shared" si="64"/>
        <v>0</v>
      </c>
      <c r="N108" s="18">
        <v>0</v>
      </c>
      <c r="O108" s="18">
        <v>0</v>
      </c>
      <c r="P108" s="18">
        <f t="shared" si="65"/>
        <v>0</v>
      </c>
      <c r="Q108" s="18">
        <f t="shared" si="66"/>
        <v>0</v>
      </c>
      <c r="R108" s="18">
        <f t="shared" si="66"/>
        <v>0</v>
      </c>
    </row>
    <row r="109" spans="1:18" s="4" customFormat="1" x14ac:dyDescent="0.25">
      <c r="A109" s="22"/>
      <c r="B109" s="21"/>
      <c r="C109" s="23" t="s">
        <v>76</v>
      </c>
      <c r="D109" s="18">
        <f t="shared" si="61"/>
        <v>0</v>
      </c>
      <c r="E109" s="18">
        <v>0</v>
      </c>
      <c r="F109" s="18">
        <v>0</v>
      </c>
      <c r="G109" s="18">
        <f t="shared" si="62"/>
        <v>0</v>
      </c>
      <c r="H109" s="18">
        <v>0</v>
      </c>
      <c r="I109" s="18">
        <v>0</v>
      </c>
      <c r="J109" s="18">
        <f t="shared" si="63"/>
        <v>0</v>
      </c>
      <c r="K109" s="18">
        <v>0</v>
      </c>
      <c r="L109" s="18">
        <v>0</v>
      </c>
      <c r="M109" s="18">
        <f t="shared" si="64"/>
        <v>0</v>
      </c>
      <c r="N109" s="18">
        <v>0</v>
      </c>
      <c r="O109" s="18">
        <v>0</v>
      </c>
      <c r="P109" s="18">
        <f t="shared" si="65"/>
        <v>0</v>
      </c>
      <c r="Q109" s="18">
        <f t="shared" si="66"/>
        <v>0</v>
      </c>
      <c r="R109" s="18">
        <f t="shared" si="66"/>
        <v>0</v>
      </c>
    </row>
    <row r="110" spans="1:18" s="4" customFormat="1" x14ac:dyDescent="0.25">
      <c r="A110" s="22"/>
      <c r="B110" s="21"/>
      <c r="C110" s="23" t="s">
        <v>75</v>
      </c>
      <c r="D110" s="18">
        <f t="shared" si="61"/>
        <v>0</v>
      </c>
      <c r="E110" s="18">
        <v>0</v>
      </c>
      <c r="F110" s="18">
        <v>0</v>
      </c>
      <c r="G110" s="18">
        <f t="shared" si="62"/>
        <v>0</v>
      </c>
      <c r="H110" s="18">
        <v>0</v>
      </c>
      <c r="I110" s="18">
        <v>0</v>
      </c>
      <c r="J110" s="18">
        <f t="shared" si="63"/>
        <v>0</v>
      </c>
      <c r="K110" s="18">
        <v>0</v>
      </c>
      <c r="L110" s="18">
        <v>0</v>
      </c>
      <c r="M110" s="18">
        <f t="shared" si="64"/>
        <v>0</v>
      </c>
      <c r="N110" s="18">
        <v>0</v>
      </c>
      <c r="O110" s="18">
        <v>0</v>
      </c>
      <c r="P110" s="18">
        <f t="shared" si="65"/>
        <v>0</v>
      </c>
      <c r="Q110" s="18">
        <f t="shared" si="66"/>
        <v>0</v>
      </c>
      <c r="R110" s="18">
        <f t="shared" si="66"/>
        <v>0</v>
      </c>
    </row>
    <row r="111" spans="1:18" s="4" customFormat="1" x14ac:dyDescent="0.25">
      <c r="A111" s="22"/>
      <c r="B111" s="21"/>
      <c r="C111" s="20" t="s">
        <v>2</v>
      </c>
      <c r="D111" s="18">
        <f t="shared" si="61"/>
        <v>296595</v>
      </c>
      <c r="E111" s="18">
        <v>178169</v>
      </c>
      <c r="F111" s="18">
        <v>118426</v>
      </c>
      <c r="G111" s="18">
        <f t="shared" si="62"/>
        <v>394568</v>
      </c>
      <c r="H111" s="18">
        <v>238943</v>
      </c>
      <c r="I111" s="18">
        <v>155625</v>
      </c>
      <c r="J111" s="18">
        <f t="shared" si="63"/>
        <v>274661</v>
      </c>
      <c r="K111" s="18">
        <v>131918</v>
      </c>
      <c r="L111" s="18">
        <v>142743</v>
      </c>
      <c r="M111" s="18">
        <f t="shared" si="64"/>
        <v>343857</v>
      </c>
      <c r="N111" s="18">
        <v>205920</v>
      </c>
      <c r="O111" s="18">
        <v>137937</v>
      </c>
      <c r="P111" s="18">
        <f t="shared" si="65"/>
        <v>1309681</v>
      </c>
      <c r="Q111" s="18">
        <f t="shared" si="66"/>
        <v>754950</v>
      </c>
      <c r="R111" s="18">
        <f t="shared" si="66"/>
        <v>554731</v>
      </c>
    </row>
    <row r="112" spans="1:18" s="4" customFormat="1" x14ac:dyDescent="0.25">
      <c r="A112" s="22"/>
      <c r="B112" s="21"/>
      <c r="C112" s="20" t="s">
        <v>1</v>
      </c>
      <c r="D112" s="18">
        <f t="shared" si="61"/>
        <v>5754</v>
      </c>
      <c r="E112" s="18">
        <v>2680</v>
      </c>
      <c r="F112" s="18">
        <v>3074</v>
      </c>
      <c r="G112" s="18">
        <f t="shared" si="62"/>
        <v>9389</v>
      </c>
      <c r="H112" s="18">
        <v>4409</v>
      </c>
      <c r="I112" s="18">
        <v>4980</v>
      </c>
      <c r="J112" s="18">
        <f t="shared" si="63"/>
        <v>3949</v>
      </c>
      <c r="K112" s="18">
        <v>2151</v>
      </c>
      <c r="L112" s="18">
        <v>1798</v>
      </c>
      <c r="M112" s="18">
        <f t="shared" si="64"/>
        <v>6019</v>
      </c>
      <c r="N112" s="18">
        <v>2809</v>
      </c>
      <c r="O112" s="18">
        <v>3210</v>
      </c>
      <c r="P112" s="18">
        <f t="shared" si="65"/>
        <v>25111</v>
      </c>
      <c r="Q112" s="18">
        <f t="shared" si="66"/>
        <v>12049</v>
      </c>
      <c r="R112" s="18">
        <f t="shared" si="66"/>
        <v>13062</v>
      </c>
    </row>
    <row r="113" spans="1:18" s="4" customFormat="1" x14ac:dyDescent="0.25">
      <c r="A113" s="22"/>
      <c r="B113" s="21"/>
      <c r="C113" s="23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s="9" customFormat="1" x14ac:dyDescent="0.25">
      <c r="A114" s="28"/>
      <c r="B114" s="27" t="s">
        <v>74</v>
      </c>
      <c r="C114" s="11"/>
      <c r="D114" s="30">
        <f t="shared" ref="D114:D121" si="67">+E114+F114</f>
        <v>615539</v>
      </c>
      <c r="E114" s="35">
        <f>SUM(E115:E121)</f>
        <v>314294</v>
      </c>
      <c r="F114" s="10">
        <f>SUM(F115:F121)</f>
        <v>301245</v>
      </c>
      <c r="G114" s="30">
        <f t="shared" ref="G114:G121" si="68">+H114+I114</f>
        <v>946670</v>
      </c>
      <c r="H114" s="30">
        <f>SUM(H115:H121)</f>
        <v>491437</v>
      </c>
      <c r="I114" s="10">
        <f>SUM(I115:I121)</f>
        <v>455233</v>
      </c>
      <c r="J114" s="30">
        <f t="shared" ref="J114:J121" si="69">+K114+L114</f>
        <v>580605</v>
      </c>
      <c r="K114" s="30">
        <f>SUM(K115:K121)</f>
        <v>296000</v>
      </c>
      <c r="L114" s="10">
        <f>SUM(L115:L121)</f>
        <v>284605</v>
      </c>
      <c r="M114" s="30">
        <f t="shared" ref="M114:M121" si="70">+N114+O114</f>
        <v>707090</v>
      </c>
      <c r="N114" s="35">
        <f>SUM(N115:N121)</f>
        <v>377255</v>
      </c>
      <c r="O114" s="10">
        <f>SUM(O115:O121)</f>
        <v>329835</v>
      </c>
      <c r="P114" s="30">
        <f t="shared" ref="P114:P121" si="71">+Q114+R114</f>
        <v>2849904</v>
      </c>
      <c r="Q114" s="35">
        <f>SUM(Q115:Q121)</f>
        <v>1478986</v>
      </c>
      <c r="R114" s="10">
        <f>SUM(R115:R121)</f>
        <v>1370918</v>
      </c>
    </row>
    <row r="115" spans="1:18" s="4" customFormat="1" x14ac:dyDescent="0.25">
      <c r="A115" s="22"/>
      <c r="B115" s="21"/>
      <c r="C115" s="23" t="s">
        <v>73</v>
      </c>
      <c r="D115" s="18">
        <f t="shared" si="67"/>
        <v>286728</v>
      </c>
      <c r="E115" s="18">
        <v>147098</v>
      </c>
      <c r="F115" s="18">
        <v>139630</v>
      </c>
      <c r="G115" s="18">
        <f t="shared" si="68"/>
        <v>400316</v>
      </c>
      <c r="H115" s="18">
        <v>211911</v>
      </c>
      <c r="I115" s="18">
        <v>188405</v>
      </c>
      <c r="J115" s="18">
        <f t="shared" si="69"/>
        <v>265954</v>
      </c>
      <c r="K115" s="18">
        <v>133956</v>
      </c>
      <c r="L115" s="18">
        <v>131998</v>
      </c>
      <c r="M115" s="18">
        <f t="shared" si="70"/>
        <v>319350</v>
      </c>
      <c r="N115" s="18">
        <v>171726</v>
      </c>
      <c r="O115" s="18">
        <v>147624</v>
      </c>
      <c r="P115" s="18">
        <f t="shared" si="71"/>
        <v>1272348</v>
      </c>
      <c r="Q115" s="18">
        <f t="shared" ref="Q115:R121" si="72">+E115+H115+K115+N115</f>
        <v>664691</v>
      </c>
      <c r="R115" s="18">
        <f t="shared" si="72"/>
        <v>607657</v>
      </c>
    </row>
    <row r="116" spans="1:18" s="4" customFormat="1" x14ac:dyDescent="0.25">
      <c r="A116" s="22"/>
      <c r="B116" s="21"/>
      <c r="C116" s="23" t="s">
        <v>72</v>
      </c>
      <c r="D116" s="18">
        <f t="shared" si="67"/>
        <v>43877</v>
      </c>
      <c r="E116" s="18">
        <v>21873</v>
      </c>
      <c r="F116" s="18">
        <v>22004</v>
      </c>
      <c r="G116" s="18">
        <f t="shared" si="68"/>
        <v>69818</v>
      </c>
      <c r="H116" s="18">
        <v>35855</v>
      </c>
      <c r="I116" s="18">
        <v>33963</v>
      </c>
      <c r="J116" s="18">
        <f t="shared" si="69"/>
        <v>43262</v>
      </c>
      <c r="K116" s="18">
        <v>21432</v>
      </c>
      <c r="L116" s="18">
        <v>21830</v>
      </c>
      <c r="M116" s="18">
        <f t="shared" si="70"/>
        <v>46789</v>
      </c>
      <c r="N116" s="18">
        <f>9449+14876</f>
        <v>24325</v>
      </c>
      <c r="O116" s="18">
        <f>10604+11860</f>
        <v>22464</v>
      </c>
      <c r="P116" s="18">
        <f t="shared" si="71"/>
        <v>203746</v>
      </c>
      <c r="Q116" s="18">
        <f t="shared" si="72"/>
        <v>103485</v>
      </c>
      <c r="R116" s="18">
        <f t="shared" si="72"/>
        <v>100261</v>
      </c>
    </row>
    <row r="117" spans="1:18" s="4" customFormat="1" x14ac:dyDescent="0.25">
      <c r="A117" s="22"/>
      <c r="B117" s="21"/>
      <c r="C117" s="23" t="s">
        <v>71</v>
      </c>
      <c r="D117" s="18">
        <f t="shared" si="67"/>
        <v>130574</v>
      </c>
      <c r="E117" s="18">
        <v>66600</v>
      </c>
      <c r="F117" s="18">
        <v>63974</v>
      </c>
      <c r="G117" s="18">
        <f t="shared" si="68"/>
        <v>233135</v>
      </c>
      <c r="H117" s="18">
        <v>115902</v>
      </c>
      <c r="I117" s="18">
        <v>117233</v>
      </c>
      <c r="J117" s="18">
        <f t="shared" si="69"/>
        <v>132518</v>
      </c>
      <c r="K117" s="18">
        <v>66540</v>
      </c>
      <c r="L117" s="18">
        <v>65978</v>
      </c>
      <c r="M117" s="18">
        <f t="shared" si="70"/>
        <v>165883</v>
      </c>
      <c r="N117" s="18">
        <f>52697+33774</f>
        <v>86471</v>
      </c>
      <c r="O117" s="18">
        <f>41427+37985</f>
        <v>79412</v>
      </c>
      <c r="P117" s="18">
        <f t="shared" si="71"/>
        <v>662110</v>
      </c>
      <c r="Q117" s="18">
        <f t="shared" si="72"/>
        <v>335513</v>
      </c>
      <c r="R117" s="18">
        <f t="shared" si="72"/>
        <v>326597</v>
      </c>
    </row>
    <row r="118" spans="1:18" s="4" customFormat="1" x14ac:dyDescent="0.25">
      <c r="A118" s="22"/>
      <c r="B118" s="21"/>
      <c r="C118" s="23" t="s">
        <v>70</v>
      </c>
      <c r="D118" s="18">
        <f t="shared" si="67"/>
        <v>13963</v>
      </c>
      <c r="E118" s="18">
        <v>6947</v>
      </c>
      <c r="F118" s="18">
        <v>7016</v>
      </c>
      <c r="G118" s="18">
        <f t="shared" si="68"/>
        <v>17716</v>
      </c>
      <c r="H118" s="18">
        <v>8050</v>
      </c>
      <c r="I118" s="18">
        <v>9666</v>
      </c>
      <c r="J118" s="18">
        <f t="shared" si="69"/>
        <v>10960</v>
      </c>
      <c r="K118" s="18">
        <v>4911</v>
      </c>
      <c r="L118" s="18">
        <v>6049</v>
      </c>
      <c r="M118" s="18">
        <f t="shared" si="70"/>
        <v>13276</v>
      </c>
      <c r="N118" s="18">
        <f>6755</f>
        <v>6755</v>
      </c>
      <c r="O118" s="18">
        <f>6521</f>
        <v>6521</v>
      </c>
      <c r="P118" s="18">
        <f t="shared" si="71"/>
        <v>55915</v>
      </c>
      <c r="Q118" s="18">
        <f t="shared" si="72"/>
        <v>26663</v>
      </c>
      <c r="R118" s="18">
        <f t="shared" si="72"/>
        <v>29252</v>
      </c>
    </row>
    <row r="119" spans="1:18" s="4" customFormat="1" x14ac:dyDescent="0.25">
      <c r="A119" s="22"/>
      <c r="B119" s="21"/>
      <c r="C119" s="23" t="s">
        <v>69</v>
      </c>
      <c r="D119" s="18">
        <f t="shared" si="67"/>
        <v>40766</v>
      </c>
      <c r="E119" s="18">
        <v>21711</v>
      </c>
      <c r="F119" s="18">
        <v>19055</v>
      </c>
      <c r="G119" s="18">
        <f t="shared" si="68"/>
        <v>67938</v>
      </c>
      <c r="H119" s="18">
        <v>37618</v>
      </c>
      <c r="I119" s="18">
        <v>30320</v>
      </c>
      <c r="J119" s="18">
        <f t="shared" si="69"/>
        <v>45369</v>
      </c>
      <c r="K119" s="18">
        <v>25609</v>
      </c>
      <c r="L119" s="18">
        <v>19760</v>
      </c>
      <c r="M119" s="18">
        <f t="shared" si="70"/>
        <v>58662</v>
      </c>
      <c r="N119" s="18">
        <v>34238</v>
      </c>
      <c r="O119" s="18">
        <v>24424</v>
      </c>
      <c r="P119" s="18">
        <f t="shared" si="71"/>
        <v>212735</v>
      </c>
      <c r="Q119" s="18">
        <f t="shared" si="72"/>
        <v>119176</v>
      </c>
      <c r="R119" s="18">
        <f t="shared" si="72"/>
        <v>93559</v>
      </c>
    </row>
    <row r="120" spans="1:18" s="4" customFormat="1" x14ac:dyDescent="0.25">
      <c r="A120" s="22"/>
      <c r="B120" s="21"/>
      <c r="C120" s="20" t="s">
        <v>2</v>
      </c>
      <c r="D120" s="18">
        <f t="shared" si="67"/>
        <v>86463</v>
      </c>
      <c r="E120" s="18">
        <v>42946</v>
      </c>
      <c r="F120" s="18">
        <v>43517</v>
      </c>
      <c r="G120" s="18">
        <f t="shared" si="68"/>
        <v>140095</v>
      </c>
      <c r="H120" s="18">
        <v>72839</v>
      </c>
      <c r="I120" s="18">
        <v>67256</v>
      </c>
      <c r="J120" s="18">
        <f t="shared" si="69"/>
        <v>70990</v>
      </c>
      <c r="K120" s="18">
        <v>37651</v>
      </c>
      <c r="L120" s="18">
        <v>33339</v>
      </c>
      <c r="M120" s="18">
        <f t="shared" si="70"/>
        <v>88741</v>
      </c>
      <c r="N120" s="18">
        <v>45903</v>
      </c>
      <c r="O120" s="18">
        <v>42838</v>
      </c>
      <c r="P120" s="18">
        <f t="shared" si="71"/>
        <v>386289</v>
      </c>
      <c r="Q120" s="18">
        <f t="shared" si="72"/>
        <v>199339</v>
      </c>
      <c r="R120" s="18">
        <f t="shared" si="72"/>
        <v>186950</v>
      </c>
    </row>
    <row r="121" spans="1:18" s="4" customFormat="1" x14ac:dyDescent="0.25">
      <c r="A121" s="22"/>
      <c r="B121" s="21"/>
      <c r="C121" s="20" t="s">
        <v>1</v>
      </c>
      <c r="D121" s="18">
        <f t="shared" si="67"/>
        <v>13168</v>
      </c>
      <c r="E121" s="18">
        <v>7119</v>
      </c>
      <c r="F121" s="18">
        <v>6049</v>
      </c>
      <c r="G121" s="18">
        <f t="shared" si="68"/>
        <v>17652</v>
      </c>
      <c r="H121" s="18">
        <v>9262</v>
      </c>
      <c r="I121" s="18">
        <v>8390</v>
      </c>
      <c r="J121" s="18">
        <f t="shared" si="69"/>
        <v>11552</v>
      </c>
      <c r="K121" s="18">
        <v>5901</v>
      </c>
      <c r="L121" s="18">
        <v>5651</v>
      </c>
      <c r="M121" s="18">
        <f t="shared" si="70"/>
        <v>14389</v>
      </c>
      <c r="N121" s="18">
        <v>7837</v>
      </c>
      <c r="O121" s="18">
        <v>6552</v>
      </c>
      <c r="P121" s="18">
        <f t="shared" si="71"/>
        <v>56761</v>
      </c>
      <c r="Q121" s="18">
        <f t="shared" si="72"/>
        <v>30119</v>
      </c>
      <c r="R121" s="18">
        <f t="shared" si="72"/>
        <v>26642</v>
      </c>
    </row>
    <row r="122" spans="1:18" s="4" customFormat="1" x14ac:dyDescent="0.25">
      <c r="A122" s="22"/>
      <c r="B122" s="21"/>
      <c r="C122" s="23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s="9" customFormat="1" x14ac:dyDescent="0.25">
      <c r="A123" s="28"/>
      <c r="B123" s="27" t="s">
        <v>68</v>
      </c>
      <c r="C123" s="11"/>
      <c r="D123" s="35">
        <f t="shared" ref="D123:D130" si="73">+E123+F123</f>
        <v>954611</v>
      </c>
      <c r="E123" s="35">
        <f>SUM(E124:E130)</f>
        <v>485761</v>
      </c>
      <c r="F123" s="10">
        <f>SUM(F124:F130)</f>
        <v>468850</v>
      </c>
      <c r="G123" s="30">
        <f t="shared" ref="G123:G130" si="74">+H123+I123</f>
        <v>1301787</v>
      </c>
      <c r="H123" s="30">
        <f>SUM(H124:H130)</f>
        <v>652310</v>
      </c>
      <c r="I123" s="10">
        <f>SUM(I124:I130)</f>
        <v>649477</v>
      </c>
      <c r="J123" s="30">
        <f t="shared" ref="J123:J130" si="75">+K123+L123</f>
        <v>866535</v>
      </c>
      <c r="K123" s="30">
        <f>SUM(K124:K130)</f>
        <v>441944</v>
      </c>
      <c r="L123" s="10">
        <f>SUM(L124:L130)</f>
        <v>424591</v>
      </c>
      <c r="M123" s="35">
        <f t="shared" ref="M123:M130" si="76">+N123+O123</f>
        <v>1106784</v>
      </c>
      <c r="N123" s="35">
        <f>SUM(N124:N130)</f>
        <v>586417</v>
      </c>
      <c r="O123" s="10">
        <f>SUM(O124:O130)</f>
        <v>520367</v>
      </c>
      <c r="P123" s="35">
        <f t="shared" ref="P123:P130" si="77">+Q123+R123</f>
        <v>4229717</v>
      </c>
      <c r="Q123" s="35">
        <f>SUM(Q124:Q130)</f>
        <v>2166432</v>
      </c>
      <c r="R123" s="10">
        <f>SUM(R124:R130)</f>
        <v>2063285</v>
      </c>
    </row>
    <row r="124" spans="1:18" s="4" customFormat="1" x14ac:dyDescent="0.25">
      <c r="A124" s="22"/>
      <c r="B124" s="21"/>
      <c r="C124" s="23" t="s">
        <v>67</v>
      </c>
      <c r="D124" s="18">
        <f t="shared" si="73"/>
        <v>0</v>
      </c>
      <c r="E124" s="18">
        <v>0</v>
      </c>
      <c r="F124" s="18">
        <v>0</v>
      </c>
      <c r="G124" s="18">
        <f t="shared" si="74"/>
        <v>0</v>
      </c>
      <c r="H124" s="18">
        <v>0</v>
      </c>
      <c r="I124" s="18">
        <v>0</v>
      </c>
      <c r="J124" s="18">
        <f t="shared" si="75"/>
        <v>0</v>
      </c>
      <c r="K124" s="18">
        <v>0</v>
      </c>
      <c r="L124" s="18">
        <v>0</v>
      </c>
      <c r="M124" s="18">
        <f t="shared" si="76"/>
        <v>0</v>
      </c>
      <c r="N124" s="18">
        <v>0</v>
      </c>
      <c r="O124" s="18">
        <v>0</v>
      </c>
      <c r="P124" s="18">
        <f t="shared" si="77"/>
        <v>0</v>
      </c>
      <c r="Q124" s="18">
        <f t="shared" ref="Q124:R130" si="78">+E124+H124+K124+N124</f>
        <v>0</v>
      </c>
      <c r="R124" s="18">
        <f t="shared" si="78"/>
        <v>0</v>
      </c>
    </row>
    <row r="125" spans="1:18" s="4" customFormat="1" x14ac:dyDescent="0.25">
      <c r="A125" s="22"/>
      <c r="B125" s="21"/>
      <c r="C125" s="23" t="s">
        <v>66</v>
      </c>
      <c r="D125" s="18">
        <f t="shared" si="73"/>
        <v>0</v>
      </c>
      <c r="E125" s="18">
        <v>0</v>
      </c>
      <c r="F125" s="18">
        <v>0</v>
      </c>
      <c r="G125" s="18">
        <f t="shared" si="74"/>
        <v>0</v>
      </c>
      <c r="H125" s="18">
        <v>0</v>
      </c>
      <c r="I125" s="18">
        <v>0</v>
      </c>
      <c r="J125" s="18">
        <f t="shared" si="75"/>
        <v>255</v>
      </c>
      <c r="K125" s="18">
        <v>141</v>
      </c>
      <c r="L125" s="18">
        <v>114</v>
      </c>
      <c r="M125" s="18">
        <f t="shared" si="76"/>
        <v>28334</v>
      </c>
      <c r="N125" s="18">
        <v>17201</v>
      </c>
      <c r="O125" s="18">
        <v>11133</v>
      </c>
      <c r="P125" s="18">
        <f t="shared" si="77"/>
        <v>28589</v>
      </c>
      <c r="Q125" s="18">
        <f t="shared" si="78"/>
        <v>17342</v>
      </c>
      <c r="R125" s="18">
        <f t="shared" si="78"/>
        <v>11247</v>
      </c>
    </row>
    <row r="126" spans="1:18" s="4" customFormat="1" x14ac:dyDescent="0.25">
      <c r="A126" s="22"/>
      <c r="B126" s="21"/>
      <c r="C126" s="23" t="s">
        <v>65</v>
      </c>
      <c r="D126" s="18">
        <f t="shared" si="73"/>
        <v>0</v>
      </c>
      <c r="E126" s="18">
        <v>0</v>
      </c>
      <c r="F126" s="18">
        <v>0</v>
      </c>
      <c r="G126" s="18">
        <f t="shared" si="74"/>
        <v>0</v>
      </c>
      <c r="H126" s="18">
        <v>0</v>
      </c>
      <c r="I126" s="18">
        <v>0</v>
      </c>
      <c r="J126" s="18">
        <f t="shared" si="75"/>
        <v>0</v>
      </c>
      <c r="K126" s="18">
        <v>0</v>
      </c>
      <c r="L126" s="18">
        <v>0</v>
      </c>
      <c r="M126" s="18">
        <f t="shared" si="76"/>
        <v>0</v>
      </c>
      <c r="N126" s="18">
        <v>0</v>
      </c>
      <c r="O126" s="18">
        <v>0</v>
      </c>
      <c r="P126" s="18">
        <f t="shared" si="77"/>
        <v>0</v>
      </c>
      <c r="Q126" s="18">
        <f t="shared" si="78"/>
        <v>0</v>
      </c>
      <c r="R126" s="18">
        <f t="shared" si="78"/>
        <v>0</v>
      </c>
    </row>
    <row r="127" spans="1:18" s="4" customFormat="1" x14ac:dyDescent="0.25">
      <c r="A127" s="22"/>
      <c r="B127" s="21"/>
      <c r="C127" s="23" t="s">
        <v>64</v>
      </c>
      <c r="D127" s="18">
        <f t="shared" si="73"/>
        <v>0</v>
      </c>
      <c r="E127" s="18">
        <v>0</v>
      </c>
      <c r="F127" s="18">
        <v>0</v>
      </c>
      <c r="G127" s="18">
        <f t="shared" si="74"/>
        <v>0</v>
      </c>
      <c r="H127" s="18">
        <v>0</v>
      </c>
      <c r="I127" s="18">
        <v>0</v>
      </c>
      <c r="J127" s="18">
        <f t="shared" si="75"/>
        <v>0</v>
      </c>
      <c r="K127" s="18">
        <v>0</v>
      </c>
      <c r="L127" s="18">
        <v>0</v>
      </c>
      <c r="M127" s="18">
        <f t="shared" si="76"/>
        <v>0</v>
      </c>
      <c r="N127" s="18">
        <v>0</v>
      </c>
      <c r="O127" s="18">
        <v>0</v>
      </c>
      <c r="P127" s="18">
        <f t="shared" si="77"/>
        <v>0</v>
      </c>
      <c r="Q127" s="18">
        <f t="shared" si="78"/>
        <v>0</v>
      </c>
      <c r="R127" s="18">
        <f t="shared" si="78"/>
        <v>0</v>
      </c>
    </row>
    <row r="128" spans="1:18" s="4" customFormat="1" x14ac:dyDescent="0.25">
      <c r="A128" s="22"/>
      <c r="B128" s="21"/>
      <c r="C128" s="23" t="s">
        <v>63</v>
      </c>
      <c r="D128" s="18">
        <f t="shared" si="73"/>
        <v>149423</v>
      </c>
      <c r="E128" s="18">
        <v>80404</v>
      </c>
      <c r="F128" s="18">
        <v>69019</v>
      </c>
      <c r="G128" s="18">
        <f t="shared" si="74"/>
        <v>255709</v>
      </c>
      <c r="H128" s="18">
        <f>79934+49215</f>
        <v>129149</v>
      </c>
      <c r="I128" s="18">
        <f>82314+44246</f>
        <v>126560</v>
      </c>
      <c r="J128" s="18">
        <f t="shared" si="75"/>
        <v>148578</v>
      </c>
      <c r="K128" s="18">
        <v>76427</v>
      </c>
      <c r="L128" s="18">
        <v>72151</v>
      </c>
      <c r="M128" s="18">
        <f t="shared" si="76"/>
        <v>184310</v>
      </c>
      <c r="N128" s="18">
        <f>75630+24642</f>
        <v>100272</v>
      </c>
      <c r="O128" s="18">
        <f>66642+17396</f>
        <v>84038</v>
      </c>
      <c r="P128" s="18">
        <f t="shared" si="77"/>
        <v>738020</v>
      </c>
      <c r="Q128" s="18">
        <f t="shared" si="78"/>
        <v>386252</v>
      </c>
      <c r="R128" s="18">
        <f t="shared" si="78"/>
        <v>351768</v>
      </c>
    </row>
    <row r="129" spans="1:18" s="4" customFormat="1" x14ac:dyDescent="0.25">
      <c r="A129" s="22"/>
      <c r="B129" s="21"/>
      <c r="C129" s="20" t="s">
        <v>2</v>
      </c>
      <c r="D129" s="18">
        <f t="shared" si="73"/>
        <v>34094</v>
      </c>
      <c r="E129" s="18">
        <v>15589</v>
      </c>
      <c r="F129" s="18">
        <v>18505</v>
      </c>
      <c r="G129" s="18">
        <f t="shared" si="74"/>
        <v>67555</v>
      </c>
      <c r="H129" s="18">
        <v>34047</v>
      </c>
      <c r="I129" s="18">
        <v>33508</v>
      </c>
      <c r="J129" s="18">
        <f t="shared" si="75"/>
        <v>29152</v>
      </c>
      <c r="K129" s="18">
        <v>14258</v>
      </c>
      <c r="L129" s="18">
        <v>14894</v>
      </c>
      <c r="M129" s="18">
        <f t="shared" si="76"/>
        <v>36264</v>
      </c>
      <c r="N129" s="18">
        <v>17870</v>
      </c>
      <c r="O129" s="18">
        <v>18394</v>
      </c>
      <c r="P129" s="18">
        <f t="shared" si="77"/>
        <v>167065</v>
      </c>
      <c r="Q129" s="18">
        <f t="shared" si="78"/>
        <v>81764</v>
      </c>
      <c r="R129" s="18">
        <f t="shared" si="78"/>
        <v>85301</v>
      </c>
    </row>
    <row r="130" spans="1:18" s="4" customFormat="1" x14ac:dyDescent="0.25">
      <c r="A130" s="22"/>
      <c r="B130" s="21"/>
      <c r="C130" s="34" t="s">
        <v>1</v>
      </c>
      <c r="D130" s="18">
        <f t="shared" si="73"/>
        <v>771094</v>
      </c>
      <c r="E130" s="18">
        <v>389768</v>
      </c>
      <c r="F130" s="18">
        <v>381326</v>
      </c>
      <c r="G130" s="18">
        <f t="shared" si="74"/>
        <v>978523</v>
      </c>
      <c r="H130" s="18">
        <v>489114</v>
      </c>
      <c r="I130" s="18">
        <v>489409</v>
      </c>
      <c r="J130" s="18">
        <f t="shared" si="75"/>
        <v>688550</v>
      </c>
      <c r="K130" s="18">
        <v>351118</v>
      </c>
      <c r="L130" s="18">
        <v>337432</v>
      </c>
      <c r="M130" s="18">
        <f t="shared" si="76"/>
        <v>857876</v>
      </c>
      <c r="N130" s="18">
        <v>451074</v>
      </c>
      <c r="O130" s="18">
        <v>406802</v>
      </c>
      <c r="P130" s="18">
        <f t="shared" si="77"/>
        <v>3296043</v>
      </c>
      <c r="Q130" s="18">
        <f t="shared" si="78"/>
        <v>1681074</v>
      </c>
      <c r="R130" s="18">
        <f t="shared" si="78"/>
        <v>1614969</v>
      </c>
    </row>
    <row r="131" spans="1:18" s="4" customFormat="1" x14ac:dyDescent="0.25">
      <c r="A131" s="22"/>
      <c r="B131" s="21"/>
      <c r="C131" s="23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s="9" customFormat="1" x14ac:dyDescent="0.25">
      <c r="A132" s="28"/>
      <c r="B132" s="27" t="s">
        <v>62</v>
      </c>
      <c r="C132" s="11"/>
      <c r="D132" s="30">
        <f t="shared" ref="D132:D141" si="79">+E132+F132</f>
        <v>719817</v>
      </c>
      <c r="E132" s="10">
        <f>SUM(E133:E141)</f>
        <v>373586</v>
      </c>
      <c r="F132" s="10">
        <f>SUM(F133:F141)</f>
        <v>346231</v>
      </c>
      <c r="G132" s="30">
        <f t="shared" ref="G132:G141" si="80">+H132+I132</f>
        <v>1189199</v>
      </c>
      <c r="H132" s="10">
        <f>SUM(H133:H141)</f>
        <v>603839</v>
      </c>
      <c r="I132" s="10">
        <f>SUM(I133:I141)</f>
        <v>585360</v>
      </c>
      <c r="J132" s="30">
        <f t="shared" ref="J132:J141" si="81">+K132+L132</f>
        <v>675152</v>
      </c>
      <c r="K132" s="10">
        <f>SUM(K133:K141)</f>
        <v>356967</v>
      </c>
      <c r="L132" s="10">
        <f>SUM(L133:L141)</f>
        <v>318185</v>
      </c>
      <c r="M132" s="30">
        <f t="shared" ref="M132:M141" si="82">+N132+O132</f>
        <v>781745</v>
      </c>
      <c r="N132" s="10">
        <f>SUM(N133:N141)</f>
        <v>409249</v>
      </c>
      <c r="O132" s="10">
        <f>SUM(O133:O141)</f>
        <v>372496</v>
      </c>
      <c r="P132" s="30">
        <f t="shared" ref="P132:P141" si="83">+Q132+R132</f>
        <v>3365913</v>
      </c>
      <c r="Q132" s="10">
        <f>SUM(Q133:Q141)</f>
        <v>1743641</v>
      </c>
      <c r="R132" s="10">
        <f>SUM(R133:R141)</f>
        <v>1622272</v>
      </c>
    </row>
    <row r="133" spans="1:18" s="4" customFormat="1" x14ac:dyDescent="0.25">
      <c r="A133" s="22"/>
      <c r="B133" s="21"/>
      <c r="C133" s="23" t="s">
        <v>61</v>
      </c>
      <c r="D133" s="18">
        <f t="shared" si="79"/>
        <v>0</v>
      </c>
      <c r="E133" s="18">
        <v>0</v>
      </c>
      <c r="F133" s="18">
        <v>0</v>
      </c>
      <c r="G133" s="18">
        <f t="shared" si="80"/>
        <v>0</v>
      </c>
      <c r="H133" s="18">
        <v>0</v>
      </c>
      <c r="I133" s="18">
        <v>0</v>
      </c>
      <c r="J133" s="18">
        <f t="shared" si="81"/>
        <v>0</v>
      </c>
      <c r="K133" s="18">
        <v>0</v>
      </c>
      <c r="L133" s="18">
        <v>0</v>
      </c>
      <c r="M133" s="18">
        <f t="shared" si="82"/>
        <v>0</v>
      </c>
      <c r="N133" s="18">
        <v>0</v>
      </c>
      <c r="O133" s="18">
        <v>0</v>
      </c>
      <c r="P133" s="18">
        <f t="shared" si="83"/>
        <v>0</v>
      </c>
      <c r="Q133" s="18">
        <f t="shared" ref="Q133:Q141" si="84">+E133+H133+K133+N133</f>
        <v>0</v>
      </c>
      <c r="R133" s="18">
        <f t="shared" ref="R133:R141" si="85">+F133+I133+L133+O133</f>
        <v>0</v>
      </c>
    </row>
    <row r="134" spans="1:18" s="4" customFormat="1" x14ac:dyDescent="0.25">
      <c r="A134" s="22"/>
      <c r="B134" s="21"/>
      <c r="C134" s="23" t="s">
        <v>60</v>
      </c>
      <c r="D134" s="18">
        <f t="shared" si="79"/>
        <v>0</v>
      </c>
      <c r="E134" s="18">
        <v>0</v>
      </c>
      <c r="F134" s="18">
        <v>0</v>
      </c>
      <c r="G134" s="18">
        <f t="shared" si="80"/>
        <v>0</v>
      </c>
      <c r="H134" s="18">
        <v>0</v>
      </c>
      <c r="I134" s="18">
        <v>0</v>
      </c>
      <c r="J134" s="18">
        <f t="shared" si="81"/>
        <v>0</v>
      </c>
      <c r="K134" s="18">
        <v>0</v>
      </c>
      <c r="L134" s="18">
        <v>0</v>
      </c>
      <c r="M134" s="18">
        <f t="shared" si="82"/>
        <v>0</v>
      </c>
      <c r="N134" s="18">
        <v>0</v>
      </c>
      <c r="O134" s="18">
        <v>0</v>
      </c>
      <c r="P134" s="18">
        <f t="shared" si="83"/>
        <v>0</v>
      </c>
      <c r="Q134" s="18">
        <f t="shared" si="84"/>
        <v>0</v>
      </c>
      <c r="R134" s="18">
        <f t="shared" si="85"/>
        <v>0</v>
      </c>
    </row>
    <row r="135" spans="1:18" s="4" customFormat="1" x14ac:dyDescent="0.25">
      <c r="A135" s="22"/>
      <c r="B135" s="21"/>
      <c r="C135" s="23" t="s">
        <v>59</v>
      </c>
      <c r="D135" s="18">
        <f t="shared" si="79"/>
        <v>0</v>
      </c>
      <c r="E135" s="18">
        <v>0</v>
      </c>
      <c r="F135" s="18">
        <v>0</v>
      </c>
      <c r="G135" s="18">
        <f t="shared" si="80"/>
        <v>0</v>
      </c>
      <c r="H135" s="18">
        <v>0</v>
      </c>
      <c r="I135" s="18">
        <v>0</v>
      </c>
      <c r="J135" s="18">
        <f t="shared" si="81"/>
        <v>0</v>
      </c>
      <c r="K135" s="18">
        <v>0</v>
      </c>
      <c r="L135" s="18">
        <v>0</v>
      </c>
      <c r="M135" s="18">
        <f t="shared" si="82"/>
        <v>0</v>
      </c>
      <c r="N135" s="18">
        <v>0</v>
      </c>
      <c r="O135" s="18">
        <v>0</v>
      </c>
      <c r="P135" s="18">
        <f t="shared" si="83"/>
        <v>0</v>
      </c>
      <c r="Q135" s="18">
        <f t="shared" si="84"/>
        <v>0</v>
      </c>
      <c r="R135" s="18">
        <f t="shared" si="85"/>
        <v>0</v>
      </c>
    </row>
    <row r="136" spans="1:18" s="4" customFormat="1" x14ac:dyDescent="0.25">
      <c r="A136" s="22"/>
      <c r="B136" s="21"/>
      <c r="C136" s="23" t="s">
        <v>58</v>
      </c>
      <c r="D136" s="18">
        <f t="shared" si="79"/>
        <v>9660</v>
      </c>
      <c r="E136" s="18">
        <v>4860</v>
      </c>
      <c r="F136" s="18">
        <v>4800</v>
      </c>
      <c r="G136" s="18">
        <f t="shared" si="80"/>
        <v>13271</v>
      </c>
      <c r="H136" s="18">
        <v>6376</v>
      </c>
      <c r="I136" s="18">
        <v>6895</v>
      </c>
      <c r="J136" s="18">
        <f t="shared" si="81"/>
        <v>7361</v>
      </c>
      <c r="K136" s="18">
        <v>3893</v>
      </c>
      <c r="L136" s="18">
        <v>3468</v>
      </c>
      <c r="M136" s="18">
        <f t="shared" si="82"/>
        <v>13219</v>
      </c>
      <c r="N136" s="18">
        <v>6604</v>
      </c>
      <c r="O136" s="18">
        <v>6615</v>
      </c>
      <c r="P136" s="18">
        <f t="shared" si="83"/>
        <v>43511</v>
      </c>
      <c r="Q136" s="18">
        <f t="shared" si="84"/>
        <v>21733</v>
      </c>
      <c r="R136" s="18">
        <f t="shared" si="85"/>
        <v>21778</v>
      </c>
    </row>
    <row r="137" spans="1:18" s="4" customFormat="1" x14ac:dyDescent="0.25">
      <c r="A137" s="22"/>
      <c r="B137" s="21"/>
      <c r="C137" s="23" t="s">
        <v>57</v>
      </c>
      <c r="D137" s="18">
        <f t="shared" si="79"/>
        <v>42985</v>
      </c>
      <c r="E137" s="18">
        <v>20018</v>
      </c>
      <c r="F137" s="18">
        <v>22967</v>
      </c>
      <c r="G137" s="18">
        <f t="shared" si="80"/>
        <v>58068</v>
      </c>
      <c r="H137" s="18">
        <v>24780</v>
      </c>
      <c r="I137" s="18">
        <v>33288</v>
      </c>
      <c r="J137" s="18">
        <f t="shared" si="81"/>
        <v>25482</v>
      </c>
      <c r="K137" s="18">
        <v>12175</v>
      </c>
      <c r="L137" s="18">
        <v>13307</v>
      </c>
      <c r="M137" s="18">
        <f t="shared" si="82"/>
        <v>30494</v>
      </c>
      <c r="N137" s="18">
        <v>13538</v>
      </c>
      <c r="O137" s="18">
        <v>16956</v>
      </c>
      <c r="P137" s="18">
        <f t="shared" si="83"/>
        <v>157029</v>
      </c>
      <c r="Q137" s="18">
        <f t="shared" si="84"/>
        <v>70511</v>
      </c>
      <c r="R137" s="18">
        <f t="shared" si="85"/>
        <v>86518</v>
      </c>
    </row>
    <row r="138" spans="1:18" s="4" customFormat="1" x14ac:dyDescent="0.25">
      <c r="A138" s="22"/>
      <c r="B138" s="21"/>
      <c r="C138" s="23" t="s">
        <v>56</v>
      </c>
      <c r="D138" s="18">
        <f t="shared" si="79"/>
        <v>0</v>
      </c>
      <c r="E138" s="18">
        <v>0</v>
      </c>
      <c r="F138" s="18">
        <v>0</v>
      </c>
      <c r="G138" s="18">
        <f t="shared" si="80"/>
        <v>0</v>
      </c>
      <c r="H138" s="18">
        <v>0</v>
      </c>
      <c r="I138" s="18">
        <v>0</v>
      </c>
      <c r="J138" s="18">
        <f t="shared" si="81"/>
        <v>0</v>
      </c>
      <c r="K138" s="18">
        <v>0</v>
      </c>
      <c r="L138" s="18">
        <v>0</v>
      </c>
      <c r="M138" s="18">
        <f t="shared" si="82"/>
        <v>32701</v>
      </c>
      <c r="N138" s="18">
        <v>17334</v>
      </c>
      <c r="O138" s="18">
        <v>15367</v>
      </c>
      <c r="P138" s="18">
        <f t="shared" si="83"/>
        <v>32701</v>
      </c>
      <c r="Q138" s="18">
        <f t="shared" si="84"/>
        <v>17334</v>
      </c>
      <c r="R138" s="18">
        <f t="shared" si="85"/>
        <v>15367</v>
      </c>
    </row>
    <row r="139" spans="1:18" s="4" customFormat="1" x14ac:dyDescent="0.25">
      <c r="A139" s="22"/>
      <c r="B139" s="21"/>
      <c r="C139" s="23" t="s">
        <v>55</v>
      </c>
      <c r="D139" s="18">
        <f t="shared" si="79"/>
        <v>0</v>
      </c>
      <c r="E139" s="18">
        <v>0</v>
      </c>
      <c r="F139" s="18">
        <v>0</v>
      </c>
      <c r="G139" s="18">
        <f t="shared" si="80"/>
        <v>0</v>
      </c>
      <c r="H139" s="18">
        <v>0</v>
      </c>
      <c r="I139" s="18">
        <v>0</v>
      </c>
      <c r="J139" s="18">
        <f t="shared" si="81"/>
        <v>0</v>
      </c>
      <c r="K139" s="18">
        <v>0</v>
      </c>
      <c r="L139" s="18">
        <v>0</v>
      </c>
      <c r="M139" s="18">
        <f t="shared" si="82"/>
        <v>0</v>
      </c>
      <c r="N139" s="18">
        <v>0</v>
      </c>
      <c r="O139" s="18">
        <v>0</v>
      </c>
      <c r="P139" s="18">
        <f t="shared" si="83"/>
        <v>0</v>
      </c>
      <c r="Q139" s="18">
        <f t="shared" si="84"/>
        <v>0</v>
      </c>
      <c r="R139" s="18">
        <f t="shared" si="85"/>
        <v>0</v>
      </c>
    </row>
    <row r="140" spans="1:18" s="4" customFormat="1" x14ac:dyDescent="0.25">
      <c r="A140" s="22"/>
      <c r="B140" s="21"/>
      <c r="C140" s="20" t="s">
        <v>2</v>
      </c>
      <c r="D140" s="18">
        <f t="shared" si="79"/>
        <v>152910</v>
      </c>
      <c r="E140" s="18">
        <v>77180</v>
      </c>
      <c r="F140" s="18">
        <v>75730</v>
      </c>
      <c r="G140" s="18">
        <f t="shared" si="80"/>
        <v>256883</v>
      </c>
      <c r="H140" s="18">
        <v>125616</v>
      </c>
      <c r="I140" s="18">
        <v>131267</v>
      </c>
      <c r="J140" s="18">
        <f t="shared" si="81"/>
        <v>152051</v>
      </c>
      <c r="K140" s="18">
        <v>73867</v>
      </c>
      <c r="L140" s="18">
        <v>78184</v>
      </c>
      <c r="M140" s="18">
        <f t="shared" si="82"/>
        <v>180409</v>
      </c>
      <c r="N140" s="18">
        <v>86541</v>
      </c>
      <c r="O140" s="18">
        <v>93868</v>
      </c>
      <c r="P140" s="18">
        <f t="shared" si="83"/>
        <v>742253</v>
      </c>
      <c r="Q140" s="18">
        <f t="shared" si="84"/>
        <v>363204</v>
      </c>
      <c r="R140" s="18">
        <f t="shared" si="85"/>
        <v>379049</v>
      </c>
    </row>
    <row r="141" spans="1:18" s="4" customFormat="1" x14ac:dyDescent="0.25">
      <c r="A141" s="22"/>
      <c r="B141" s="21"/>
      <c r="C141" s="20" t="s">
        <v>1</v>
      </c>
      <c r="D141" s="18">
        <f t="shared" si="79"/>
        <v>514262</v>
      </c>
      <c r="E141" s="18">
        <v>271528</v>
      </c>
      <c r="F141" s="18">
        <v>242734</v>
      </c>
      <c r="G141" s="18">
        <f t="shared" si="80"/>
        <v>860977</v>
      </c>
      <c r="H141" s="18">
        <v>447067</v>
      </c>
      <c r="I141" s="18">
        <v>413910</v>
      </c>
      <c r="J141" s="18">
        <f t="shared" si="81"/>
        <v>490258</v>
      </c>
      <c r="K141" s="18">
        <v>267032</v>
      </c>
      <c r="L141" s="18">
        <v>223226</v>
      </c>
      <c r="M141" s="18">
        <f t="shared" si="82"/>
        <v>524922</v>
      </c>
      <c r="N141" s="18">
        <v>285232</v>
      </c>
      <c r="O141" s="18">
        <v>239690</v>
      </c>
      <c r="P141" s="18">
        <f t="shared" si="83"/>
        <v>2390419</v>
      </c>
      <c r="Q141" s="18">
        <f t="shared" si="84"/>
        <v>1270859</v>
      </c>
      <c r="R141" s="18">
        <f t="shared" si="85"/>
        <v>1119560</v>
      </c>
    </row>
    <row r="142" spans="1:18" s="4" customFormat="1" x14ac:dyDescent="0.25">
      <c r="A142" s="22"/>
      <c r="B142" s="21"/>
      <c r="C142" s="23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s="9" customFormat="1" x14ac:dyDescent="0.25">
      <c r="A143" s="28"/>
      <c r="B143" s="27" t="s">
        <v>54</v>
      </c>
      <c r="C143" s="11"/>
      <c r="D143" s="10">
        <f t="shared" ref="D143:D150" si="86">+E143+F143</f>
        <v>958712</v>
      </c>
      <c r="E143" s="10">
        <f>SUM(E144:E150)</f>
        <v>499501</v>
      </c>
      <c r="F143" s="10">
        <f>SUM(F144:F150)</f>
        <v>459211</v>
      </c>
      <c r="G143" s="10">
        <f t="shared" ref="G143:G150" si="87">+H143+I143</f>
        <v>1372293</v>
      </c>
      <c r="H143" s="10">
        <f>SUM(H144:H150)</f>
        <v>703321</v>
      </c>
      <c r="I143" s="10">
        <f>SUM(I144:I150)</f>
        <v>668972</v>
      </c>
      <c r="J143" s="10">
        <f t="shared" ref="J143:J150" si="88">+K143+L143</f>
        <v>914637</v>
      </c>
      <c r="K143" s="10">
        <f>SUM(K144:K150)</f>
        <v>479150</v>
      </c>
      <c r="L143" s="10">
        <f>SUM(L144:L150)</f>
        <v>435487</v>
      </c>
      <c r="M143" s="10">
        <f t="shared" ref="M143:M150" si="89">+N143+O143</f>
        <v>1093198</v>
      </c>
      <c r="N143" s="10">
        <f>SUM(N144:N150)</f>
        <v>588704</v>
      </c>
      <c r="O143" s="10">
        <f>SUM(O144:O150)</f>
        <v>504494</v>
      </c>
      <c r="P143" s="10">
        <f t="shared" ref="P143:P150" si="90">+Q143+R143</f>
        <v>4338840</v>
      </c>
      <c r="Q143" s="10">
        <f>SUM(Q144:Q150)</f>
        <v>2270676</v>
      </c>
      <c r="R143" s="10">
        <f>SUM(R144:R150)</f>
        <v>2068164</v>
      </c>
    </row>
    <row r="144" spans="1:18" s="4" customFormat="1" x14ac:dyDescent="0.25">
      <c r="A144" s="22"/>
      <c r="B144" s="21"/>
      <c r="C144" s="23" t="s">
        <v>53</v>
      </c>
      <c r="D144" s="18">
        <f t="shared" si="86"/>
        <v>424689</v>
      </c>
      <c r="E144" s="18">
        <v>222191</v>
      </c>
      <c r="F144" s="18">
        <v>202498</v>
      </c>
      <c r="G144" s="18">
        <f t="shared" si="87"/>
        <v>536883</v>
      </c>
      <c r="H144" s="18">
        <v>277898</v>
      </c>
      <c r="I144" s="18">
        <v>258985</v>
      </c>
      <c r="J144" s="18">
        <f t="shared" si="88"/>
        <v>424664</v>
      </c>
      <c r="K144" s="18">
        <v>230639</v>
      </c>
      <c r="L144" s="18">
        <v>194025</v>
      </c>
      <c r="M144" s="18">
        <f t="shared" si="89"/>
        <v>452752</v>
      </c>
      <c r="N144" s="18">
        <v>252181</v>
      </c>
      <c r="O144" s="18">
        <f>199868+703</f>
        <v>200571</v>
      </c>
      <c r="P144" s="18">
        <f t="shared" si="90"/>
        <v>1838988</v>
      </c>
      <c r="Q144" s="18">
        <f t="shared" ref="Q144:R150" si="91">+E144+H144+K144+N144</f>
        <v>982909</v>
      </c>
      <c r="R144" s="18">
        <f t="shared" si="91"/>
        <v>856079</v>
      </c>
    </row>
    <row r="145" spans="1:18" s="4" customFormat="1" x14ac:dyDescent="0.25">
      <c r="A145" s="22"/>
      <c r="B145" s="21"/>
      <c r="C145" s="23" t="s">
        <v>52</v>
      </c>
      <c r="D145" s="18">
        <f t="shared" si="86"/>
        <v>43201</v>
      </c>
      <c r="E145" s="18">
        <v>21648</v>
      </c>
      <c r="F145" s="18">
        <v>21553</v>
      </c>
      <c r="G145" s="18">
        <f t="shared" si="87"/>
        <v>110583</v>
      </c>
      <c r="H145" s="18">
        <v>52777</v>
      </c>
      <c r="I145" s="18">
        <v>57806</v>
      </c>
      <c r="J145" s="18">
        <f t="shared" si="88"/>
        <v>42962</v>
      </c>
      <c r="K145" s="18">
        <v>20749</v>
      </c>
      <c r="L145" s="18">
        <v>22213</v>
      </c>
      <c r="M145" s="18">
        <f t="shared" si="89"/>
        <v>58881</v>
      </c>
      <c r="N145" s="18">
        <f>28745</f>
        <v>28745</v>
      </c>
      <c r="O145" s="18">
        <f>30136</f>
        <v>30136</v>
      </c>
      <c r="P145" s="18">
        <f t="shared" si="90"/>
        <v>255627</v>
      </c>
      <c r="Q145" s="18">
        <f t="shared" si="91"/>
        <v>123919</v>
      </c>
      <c r="R145" s="18">
        <f t="shared" si="91"/>
        <v>131708</v>
      </c>
    </row>
    <row r="146" spans="1:18" s="4" customFormat="1" x14ac:dyDescent="0.25">
      <c r="A146" s="22"/>
      <c r="B146" s="21"/>
      <c r="C146" s="23" t="s">
        <v>51</v>
      </c>
      <c r="D146" s="18">
        <f t="shared" si="86"/>
        <v>27770</v>
      </c>
      <c r="E146" s="18">
        <v>14890</v>
      </c>
      <c r="F146" s="18">
        <v>12880</v>
      </c>
      <c r="G146" s="18">
        <f t="shared" si="87"/>
        <v>39029</v>
      </c>
      <c r="H146" s="18">
        <v>19334</v>
      </c>
      <c r="I146" s="18">
        <v>19695</v>
      </c>
      <c r="J146" s="18">
        <f t="shared" si="88"/>
        <v>24437</v>
      </c>
      <c r="K146" s="18">
        <v>11156</v>
      </c>
      <c r="L146" s="18">
        <v>13281</v>
      </c>
      <c r="M146" s="18">
        <f t="shared" si="89"/>
        <v>17431</v>
      </c>
      <c r="N146" s="18">
        <f>8053</f>
        <v>8053</v>
      </c>
      <c r="O146" s="18">
        <v>9378</v>
      </c>
      <c r="P146" s="18">
        <f t="shared" si="90"/>
        <v>108667</v>
      </c>
      <c r="Q146" s="18">
        <f t="shared" si="91"/>
        <v>53433</v>
      </c>
      <c r="R146" s="18">
        <f t="shared" si="91"/>
        <v>55234</v>
      </c>
    </row>
    <row r="147" spans="1:18" s="4" customFormat="1" x14ac:dyDescent="0.25">
      <c r="A147" s="22"/>
      <c r="B147" s="21"/>
      <c r="C147" s="23" t="s">
        <v>50</v>
      </c>
      <c r="D147" s="18">
        <f t="shared" si="86"/>
        <v>312981</v>
      </c>
      <c r="E147" s="18">
        <v>161521</v>
      </c>
      <c r="F147" s="18">
        <v>151460</v>
      </c>
      <c r="G147" s="18">
        <f t="shared" si="87"/>
        <v>436909</v>
      </c>
      <c r="H147" s="18">
        <v>228382</v>
      </c>
      <c r="I147" s="18">
        <v>208527</v>
      </c>
      <c r="J147" s="18">
        <f t="shared" si="88"/>
        <v>291704</v>
      </c>
      <c r="K147" s="18">
        <v>149282</v>
      </c>
      <c r="L147" s="18">
        <v>142422</v>
      </c>
      <c r="M147" s="18">
        <f t="shared" si="89"/>
        <v>375960</v>
      </c>
      <c r="N147" s="18">
        <f>47942+152091</f>
        <v>200033</v>
      </c>
      <c r="O147" s="18">
        <f>51432+124495</f>
        <v>175927</v>
      </c>
      <c r="P147" s="18">
        <f t="shared" si="90"/>
        <v>1417554</v>
      </c>
      <c r="Q147" s="18">
        <f t="shared" si="91"/>
        <v>739218</v>
      </c>
      <c r="R147" s="18">
        <f t="shared" si="91"/>
        <v>678336</v>
      </c>
    </row>
    <row r="148" spans="1:18" s="4" customFormat="1" x14ac:dyDescent="0.25">
      <c r="A148" s="22"/>
      <c r="B148" s="21"/>
      <c r="C148" s="23" t="s">
        <v>49</v>
      </c>
      <c r="D148" s="18">
        <f t="shared" si="86"/>
        <v>74054</v>
      </c>
      <c r="E148" s="18">
        <v>37359</v>
      </c>
      <c r="F148" s="18">
        <v>36695</v>
      </c>
      <c r="G148" s="18">
        <f t="shared" si="87"/>
        <v>131981</v>
      </c>
      <c r="H148" s="18">
        <v>64146</v>
      </c>
      <c r="I148" s="18">
        <v>67835</v>
      </c>
      <c r="J148" s="18">
        <f t="shared" si="88"/>
        <v>59574</v>
      </c>
      <c r="K148" s="18">
        <v>30307</v>
      </c>
      <c r="L148" s="18">
        <v>29267</v>
      </c>
      <c r="M148" s="18">
        <f t="shared" si="89"/>
        <v>67999</v>
      </c>
      <c r="N148" s="18">
        <f>25795+11235</f>
        <v>37030</v>
      </c>
      <c r="O148" s="18">
        <f>21246+9723</f>
        <v>30969</v>
      </c>
      <c r="P148" s="18">
        <f t="shared" si="90"/>
        <v>333608</v>
      </c>
      <c r="Q148" s="18">
        <f t="shared" si="91"/>
        <v>168842</v>
      </c>
      <c r="R148" s="18">
        <f t="shared" si="91"/>
        <v>164766</v>
      </c>
    </row>
    <row r="149" spans="1:18" s="4" customFormat="1" x14ac:dyDescent="0.25">
      <c r="A149" s="22"/>
      <c r="B149" s="21"/>
      <c r="C149" s="20" t="s">
        <v>2</v>
      </c>
      <c r="D149" s="18">
        <f t="shared" si="86"/>
        <v>76017</v>
      </c>
      <c r="E149" s="18">
        <v>41892</v>
      </c>
      <c r="F149" s="18">
        <v>34125</v>
      </c>
      <c r="G149" s="18">
        <f t="shared" si="87"/>
        <v>116908</v>
      </c>
      <c r="H149" s="18">
        <v>60784</v>
      </c>
      <c r="I149" s="18">
        <v>56124</v>
      </c>
      <c r="J149" s="18">
        <f t="shared" si="88"/>
        <v>71296</v>
      </c>
      <c r="K149" s="18">
        <v>37017</v>
      </c>
      <c r="L149" s="18">
        <v>34279</v>
      </c>
      <c r="M149" s="18">
        <f t="shared" si="89"/>
        <v>120175</v>
      </c>
      <c r="N149" s="18">
        <v>62662</v>
      </c>
      <c r="O149" s="18">
        <v>57513</v>
      </c>
      <c r="P149" s="18">
        <f t="shared" si="90"/>
        <v>384396</v>
      </c>
      <c r="Q149" s="18">
        <f t="shared" si="91"/>
        <v>202355</v>
      </c>
      <c r="R149" s="18">
        <f t="shared" si="91"/>
        <v>182041</v>
      </c>
    </row>
    <row r="150" spans="1:18" s="4" customFormat="1" x14ac:dyDescent="0.25">
      <c r="A150" s="22"/>
      <c r="B150" s="21"/>
      <c r="C150" s="20" t="s">
        <v>1</v>
      </c>
      <c r="D150" s="18">
        <f t="shared" si="86"/>
        <v>0</v>
      </c>
      <c r="E150" s="18">
        <v>0</v>
      </c>
      <c r="F150" s="18">
        <v>0</v>
      </c>
      <c r="G150" s="18">
        <f t="shared" si="87"/>
        <v>0</v>
      </c>
      <c r="H150" s="18">
        <v>0</v>
      </c>
      <c r="I150" s="18">
        <v>0</v>
      </c>
      <c r="J150" s="18">
        <f t="shared" si="88"/>
        <v>0</v>
      </c>
      <c r="K150" s="18">
        <v>0</v>
      </c>
      <c r="L150" s="18">
        <v>0</v>
      </c>
      <c r="M150" s="18">
        <f t="shared" si="89"/>
        <v>0</v>
      </c>
      <c r="N150" s="18">
        <v>0</v>
      </c>
      <c r="O150" s="18">
        <v>0</v>
      </c>
      <c r="P150" s="18">
        <f t="shared" si="90"/>
        <v>0</v>
      </c>
      <c r="Q150" s="18">
        <f t="shared" si="91"/>
        <v>0</v>
      </c>
      <c r="R150" s="18">
        <f t="shared" si="91"/>
        <v>0</v>
      </c>
    </row>
    <row r="151" spans="1:18" s="29" customFormat="1" x14ac:dyDescent="0.25">
      <c r="A151" s="22"/>
      <c r="B151" s="21"/>
      <c r="C151" s="23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s="9" customFormat="1" x14ac:dyDescent="0.25">
      <c r="A152" s="33" t="s">
        <v>48</v>
      </c>
      <c r="B152" s="32"/>
      <c r="C152" s="31"/>
      <c r="D152" s="10">
        <f>+E152+F152</f>
        <v>2412691</v>
      </c>
      <c r="E152" s="10">
        <f>+E154+E162+E168+E175+E182</f>
        <v>1263456</v>
      </c>
      <c r="F152" s="10">
        <f>+F154+F162+F168+F175+F182</f>
        <v>1149235</v>
      </c>
      <c r="G152" s="10">
        <f>+H152+I152</f>
        <v>3382799</v>
      </c>
      <c r="H152" s="10">
        <f>+H154+H162+H168+H175+H182</f>
        <v>1730119</v>
      </c>
      <c r="I152" s="10">
        <f>+I154+I162+I168+I175+I182</f>
        <v>1652680</v>
      </c>
      <c r="J152" s="10">
        <f>+K152+L152</f>
        <v>2401728</v>
      </c>
      <c r="K152" s="10">
        <f>+K154+K162+K168+K175+K182</f>
        <v>1230440</v>
      </c>
      <c r="L152" s="10">
        <f>+L154+L162+L168+L175+L182</f>
        <v>1171288</v>
      </c>
      <c r="M152" s="10">
        <f>+N152+O152</f>
        <v>2729872</v>
      </c>
      <c r="N152" s="10">
        <f>+N154+N162+N168+N175+N182</f>
        <v>1374632</v>
      </c>
      <c r="O152" s="10">
        <f>+O154+O162+O168+O175+O182</f>
        <v>1355240</v>
      </c>
      <c r="P152" s="10">
        <f>+Q152+R152</f>
        <v>10927090</v>
      </c>
      <c r="Q152" s="10">
        <f>+Q154+Q162+Q168+Q175+Q182</f>
        <v>5598647</v>
      </c>
      <c r="R152" s="10">
        <f>+R154+R162+R168+R175+R182</f>
        <v>5328443</v>
      </c>
    </row>
    <row r="153" spans="1:18" s="4" customFormat="1" x14ac:dyDescent="0.25">
      <c r="A153" s="22"/>
      <c r="B153" s="21"/>
      <c r="C153" s="23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s="9" customFormat="1" x14ac:dyDescent="0.25">
      <c r="A154" s="28"/>
      <c r="B154" s="27" t="s">
        <v>47</v>
      </c>
      <c r="C154" s="11"/>
      <c r="D154" s="30">
        <f t="shared" ref="D154:D160" si="92">+E154+F154</f>
        <v>468688</v>
      </c>
      <c r="E154" s="10">
        <f>SUM(E155:E160)</f>
        <v>242427</v>
      </c>
      <c r="F154" s="10">
        <f>SUM(F155:F160)</f>
        <v>226261</v>
      </c>
      <c r="G154" s="30">
        <f t="shared" ref="G154:G160" si="93">+H154+I154</f>
        <v>887345</v>
      </c>
      <c r="H154" s="10">
        <f>SUM(H155:H160)</f>
        <v>462927</v>
      </c>
      <c r="I154" s="10">
        <f>SUM(I155:I160)</f>
        <v>424418</v>
      </c>
      <c r="J154" s="30">
        <f t="shared" ref="J154:J160" si="94">+K154+L154</f>
        <v>493800</v>
      </c>
      <c r="K154" s="10">
        <f>SUM(K155:K160)</f>
        <v>262254</v>
      </c>
      <c r="L154" s="10">
        <f>SUM(L155:L160)</f>
        <v>231546</v>
      </c>
      <c r="M154" s="30">
        <f t="shared" ref="M154:M160" si="95">+N154+O154</f>
        <v>618035</v>
      </c>
      <c r="N154" s="10">
        <f>SUM(N155:N160)</f>
        <v>324404</v>
      </c>
      <c r="O154" s="10">
        <f>SUM(O155:O160)</f>
        <v>293631</v>
      </c>
      <c r="P154" s="30">
        <f t="shared" ref="P154:P160" si="96">+Q154+R154</f>
        <v>2467868</v>
      </c>
      <c r="Q154" s="10">
        <f>SUM(Q155:Q160)</f>
        <v>1292012</v>
      </c>
      <c r="R154" s="10">
        <f>SUM(R155:R160)</f>
        <v>1175856</v>
      </c>
    </row>
    <row r="155" spans="1:18" s="4" customFormat="1" x14ac:dyDescent="0.25">
      <c r="A155" s="22"/>
      <c r="B155" s="21"/>
      <c r="C155" s="23" t="s">
        <v>46</v>
      </c>
      <c r="D155" s="18">
        <f t="shared" si="92"/>
        <v>270769</v>
      </c>
      <c r="E155" s="18">
        <v>143010</v>
      </c>
      <c r="F155" s="18">
        <v>127759</v>
      </c>
      <c r="G155" s="18">
        <f t="shared" si="93"/>
        <v>393887</v>
      </c>
      <c r="H155" s="18">
        <v>210417</v>
      </c>
      <c r="I155" s="18">
        <v>183470</v>
      </c>
      <c r="J155" s="18">
        <f t="shared" si="94"/>
        <v>234869</v>
      </c>
      <c r="K155" s="18">
        <v>129677</v>
      </c>
      <c r="L155" s="18">
        <v>105192</v>
      </c>
      <c r="M155" s="18">
        <f t="shared" si="95"/>
        <v>258052</v>
      </c>
      <c r="N155" s="18">
        <v>139898</v>
      </c>
      <c r="O155" s="18">
        <v>118154</v>
      </c>
      <c r="P155" s="18">
        <f t="shared" si="96"/>
        <v>1157577</v>
      </c>
      <c r="Q155" s="18">
        <f t="shared" ref="Q155:R160" si="97">+E155+H155+K155+N155</f>
        <v>623002</v>
      </c>
      <c r="R155" s="18">
        <f t="shared" si="97"/>
        <v>534575</v>
      </c>
    </row>
    <row r="156" spans="1:18" s="4" customFormat="1" x14ac:dyDescent="0.25">
      <c r="A156" s="22"/>
      <c r="B156" s="21"/>
      <c r="C156" s="23" t="s">
        <v>45</v>
      </c>
      <c r="D156" s="18">
        <f t="shared" si="92"/>
        <v>100418</v>
      </c>
      <c r="E156" s="18">
        <f>40529+3378</f>
        <v>43907</v>
      </c>
      <c r="F156" s="18">
        <f>51929+4582</f>
        <v>56511</v>
      </c>
      <c r="G156" s="18">
        <f t="shared" si="93"/>
        <v>236558</v>
      </c>
      <c r="H156" s="18">
        <v>121884</v>
      </c>
      <c r="I156" s="18">
        <v>114674</v>
      </c>
      <c r="J156" s="18">
        <f t="shared" si="94"/>
        <v>129496</v>
      </c>
      <c r="K156" s="18">
        <v>62669</v>
      </c>
      <c r="L156" s="18">
        <v>66827</v>
      </c>
      <c r="M156" s="18">
        <f t="shared" si="95"/>
        <v>178091</v>
      </c>
      <c r="N156" s="18">
        <f>79863+4484</f>
        <v>84347</v>
      </c>
      <c r="O156" s="18">
        <f>88180+5564</f>
        <v>93744</v>
      </c>
      <c r="P156" s="18">
        <f t="shared" si="96"/>
        <v>644563</v>
      </c>
      <c r="Q156" s="18">
        <f t="shared" si="97"/>
        <v>312807</v>
      </c>
      <c r="R156" s="18">
        <f t="shared" si="97"/>
        <v>331756</v>
      </c>
    </row>
    <row r="157" spans="1:18" s="4" customFormat="1" x14ac:dyDescent="0.25">
      <c r="A157" s="22"/>
      <c r="B157" s="21"/>
      <c r="C157" s="23" t="s">
        <v>44</v>
      </c>
      <c r="D157" s="18">
        <f t="shared" si="92"/>
        <v>97501</v>
      </c>
      <c r="E157" s="18">
        <f>51343+4167</f>
        <v>55510</v>
      </c>
      <c r="F157" s="18">
        <f>38649+3342</f>
        <v>41991</v>
      </c>
      <c r="G157" s="18">
        <f t="shared" si="93"/>
        <v>226629</v>
      </c>
      <c r="H157" s="18">
        <v>114228</v>
      </c>
      <c r="I157" s="18">
        <v>112401</v>
      </c>
      <c r="J157" s="18">
        <f t="shared" si="94"/>
        <v>125707</v>
      </c>
      <c r="K157" s="18">
        <v>67975</v>
      </c>
      <c r="L157" s="18">
        <v>57732</v>
      </c>
      <c r="M157" s="18">
        <f t="shared" si="95"/>
        <v>174313</v>
      </c>
      <c r="N157" s="18">
        <f>90149+5691</f>
        <v>95840</v>
      </c>
      <c r="O157" s="18">
        <f>74038+4435</f>
        <v>78473</v>
      </c>
      <c r="P157" s="18">
        <f t="shared" si="96"/>
        <v>624150</v>
      </c>
      <c r="Q157" s="18">
        <f t="shared" si="97"/>
        <v>333553</v>
      </c>
      <c r="R157" s="18">
        <f t="shared" si="97"/>
        <v>290597</v>
      </c>
    </row>
    <row r="158" spans="1:18" s="4" customFormat="1" x14ac:dyDescent="0.25">
      <c r="A158" s="22"/>
      <c r="B158" s="21"/>
      <c r="C158" s="23" t="s">
        <v>43</v>
      </c>
      <c r="D158" s="18">
        <f t="shared" si="92"/>
        <v>0</v>
      </c>
      <c r="E158" s="18">
        <v>0</v>
      </c>
      <c r="F158" s="18">
        <v>0</v>
      </c>
      <c r="G158" s="18">
        <f t="shared" si="93"/>
        <v>0</v>
      </c>
      <c r="H158" s="18">
        <v>0</v>
      </c>
      <c r="I158" s="18">
        <v>0</v>
      </c>
      <c r="J158" s="18">
        <f t="shared" si="94"/>
        <v>0</v>
      </c>
      <c r="K158" s="18">
        <v>0</v>
      </c>
      <c r="L158" s="18">
        <v>0</v>
      </c>
      <c r="M158" s="18">
        <f t="shared" si="95"/>
        <v>0</v>
      </c>
      <c r="N158" s="18">
        <v>0</v>
      </c>
      <c r="O158" s="18">
        <v>0</v>
      </c>
      <c r="P158" s="18">
        <f t="shared" si="96"/>
        <v>0</v>
      </c>
      <c r="Q158" s="18">
        <f t="shared" si="97"/>
        <v>0</v>
      </c>
      <c r="R158" s="18">
        <f t="shared" si="97"/>
        <v>0</v>
      </c>
    </row>
    <row r="159" spans="1:18" s="4" customFormat="1" x14ac:dyDescent="0.25">
      <c r="A159" s="22"/>
      <c r="B159" s="21"/>
      <c r="C159" s="20" t="s">
        <v>2</v>
      </c>
      <c r="D159" s="18">
        <f t="shared" si="92"/>
        <v>0</v>
      </c>
      <c r="E159" s="18">
        <v>0</v>
      </c>
      <c r="F159" s="18">
        <v>0</v>
      </c>
      <c r="G159" s="18">
        <f t="shared" si="93"/>
        <v>30271</v>
      </c>
      <c r="H159" s="18">
        <v>16398</v>
      </c>
      <c r="I159" s="18">
        <v>13873</v>
      </c>
      <c r="J159" s="18">
        <f t="shared" si="94"/>
        <v>3728</v>
      </c>
      <c r="K159" s="18">
        <v>1933</v>
      </c>
      <c r="L159" s="18">
        <v>1795</v>
      </c>
      <c r="M159" s="18">
        <f t="shared" si="95"/>
        <v>7579</v>
      </c>
      <c r="N159" s="18">
        <v>4319</v>
      </c>
      <c r="O159" s="18">
        <v>3260</v>
      </c>
      <c r="P159" s="18">
        <f t="shared" si="96"/>
        <v>41578</v>
      </c>
      <c r="Q159" s="18">
        <f t="shared" si="97"/>
        <v>22650</v>
      </c>
      <c r="R159" s="18">
        <f t="shared" si="97"/>
        <v>18928</v>
      </c>
    </row>
    <row r="160" spans="1:18" s="4" customFormat="1" x14ac:dyDescent="0.25">
      <c r="A160" s="22"/>
      <c r="B160" s="21"/>
      <c r="C160" s="20" t="s">
        <v>1</v>
      </c>
      <c r="D160" s="18">
        <f t="shared" si="92"/>
        <v>0</v>
      </c>
      <c r="E160" s="18">
        <v>0</v>
      </c>
      <c r="F160" s="18">
        <v>0</v>
      </c>
      <c r="G160" s="18">
        <f t="shared" si="93"/>
        <v>0</v>
      </c>
      <c r="H160" s="18">
        <v>0</v>
      </c>
      <c r="I160" s="18">
        <v>0</v>
      </c>
      <c r="J160" s="18">
        <f t="shared" si="94"/>
        <v>0</v>
      </c>
      <c r="K160" s="18">
        <v>0</v>
      </c>
      <c r="L160" s="18">
        <v>0</v>
      </c>
      <c r="M160" s="18">
        <f t="shared" si="95"/>
        <v>0</v>
      </c>
      <c r="N160" s="18">
        <v>0</v>
      </c>
      <c r="O160" s="18">
        <v>0</v>
      </c>
      <c r="P160" s="18">
        <f t="shared" si="96"/>
        <v>0</v>
      </c>
      <c r="Q160" s="18">
        <f t="shared" si="97"/>
        <v>0</v>
      </c>
      <c r="R160" s="18">
        <f t="shared" si="97"/>
        <v>0</v>
      </c>
    </row>
    <row r="161" spans="1:18" s="4" customFormat="1" x14ac:dyDescent="0.25">
      <c r="A161" s="22"/>
      <c r="B161" s="21"/>
      <c r="C161" s="23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s="9" customFormat="1" x14ac:dyDescent="0.25">
      <c r="A162" s="28"/>
      <c r="B162" s="27" t="s">
        <v>42</v>
      </c>
      <c r="C162" s="11"/>
      <c r="D162" s="30">
        <f>+E162+F162</f>
        <v>740736</v>
      </c>
      <c r="E162" s="10">
        <f>SUM(E163:E166)</f>
        <v>374863</v>
      </c>
      <c r="F162" s="10">
        <f>SUM(F163:F166)</f>
        <v>365873</v>
      </c>
      <c r="G162" s="30">
        <f>+H162+I162</f>
        <v>887079</v>
      </c>
      <c r="H162" s="10">
        <f>SUM(H163:H166)</f>
        <v>450872</v>
      </c>
      <c r="I162" s="10">
        <f>SUM(I163:I166)</f>
        <v>436207</v>
      </c>
      <c r="J162" s="30">
        <f>+K162+L162</f>
        <v>677956</v>
      </c>
      <c r="K162" s="10">
        <f>SUM(K163:K166)</f>
        <v>342491</v>
      </c>
      <c r="L162" s="10">
        <f>SUM(L163:L166)</f>
        <v>335465</v>
      </c>
      <c r="M162" s="30">
        <f>+N162+O162</f>
        <v>785201</v>
      </c>
      <c r="N162" s="10">
        <f>SUM(N163:N166)</f>
        <v>373278</v>
      </c>
      <c r="O162" s="10">
        <f>SUM(O163:O166)</f>
        <v>411923</v>
      </c>
      <c r="P162" s="30">
        <f>+Q162+R162</f>
        <v>3090972</v>
      </c>
      <c r="Q162" s="10">
        <f>SUM(Q163:Q166)</f>
        <v>1541504</v>
      </c>
      <c r="R162" s="10">
        <f>SUM(R163:R166)</f>
        <v>1549468</v>
      </c>
    </row>
    <row r="163" spans="1:18" s="4" customFormat="1" x14ac:dyDescent="0.25">
      <c r="A163" s="22"/>
      <c r="B163" s="21"/>
      <c r="C163" s="23" t="s">
        <v>41</v>
      </c>
      <c r="D163" s="18">
        <f>+E163+F163</f>
        <v>40182</v>
      </c>
      <c r="E163" s="18">
        <v>23426</v>
      </c>
      <c r="F163" s="18">
        <v>16756</v>
      </c>
      <c r="G163" s="18">
        <f>+H163+I163</f>
        <v>42172</v>
      </c>
      <c r="H163" s="18">
        <v>22791</v>
      </c>
      <c r="I163" s="18">
        <v>19381</v>
      </c>
      <c r="J163" s="18">
        <f>+K163+L163</f>
        <v>30669</v>
      </c>
      <c r="K163" s="18">
        <v>15964</v>
      </c>
      <c r="L163" s="18">
        <v>14705</v>
      </c>
      <c r="M163" s="18">
        <f>+N163+O163</f>
        <v>40285</v>
      </c>
      <c r="N163" s="18">
        <v>19555</v>
      </c>
      <c r="O163" s="18">
        <v>20730</v>
      </c>
      <c r="P163" s="18">
        <f>+Q163+R163</f>
        <v>153308</v>
      </c>
      <c r="Q163" s="18">
        <f t="shared" ref="Q163:R166" si="98">+E163+H163+K163+N163</f>
        <v>81736</v>
      </c>
      <c r="R163" s="18">
        <f t="shared" si="98"/>
        <v>71572</v>
      </c>
    </row>
    <row r="164" spans="1:18" s="4" customFormat="1" x14ac:dyDescent="0.25">
      <c r="A164" s="22"/>
      <c r="B164" s="21"/>
      <c r="C164" s="23" t="s">
        <v>40</v>
      </c>
      <c r="D164" s="18">
        <f>+E164+F164</f>
        <v>0</v>
      </c>
      <c r="E164" s="18">
        <v>0</v>
      </c>
      <c r="F164" s="18">
        <v>0</v>
      </c>
      <c r="G164" s="18">
        <f>+H164+I164</f>
        <v>0</v>
      </c>
      <c r="H164" s="18">
        <v>0</v>
      </c>
      <c r="I164" s="18">
        <v>0</v>
      </c>
      <c r="J164" s="18">
        <f>+K164+L164</f>
        <v>0</v>
      </c>
      <c r="K164" s="18">
        <v>0</v>
      </c>
      <c r="L164" s="18">
        <v>0</v>
      </c>
      <c r="M164" s="18">
        <f>+N164+O164</f>
        <v>0</v>
      </c>
      <c r="N164" s="18">
        <v>0</v>
      </c>
      <c r="O164" s="18">
        <v>0</v>
      </c>
      <c r="P164" s="18">
        <f>+Q164+R164</f>
        <v>0</v>
      </c>
      <c r="Q164" s="18">
        <f t="shared" si="98"/>
        <v>0</v>
      </c>
      <c r="R164" s="18">
        <f t="shared" si="98"/>
        <v>0</v>
      </c>
    </row>
    <row r="165" spans="1:18" s="4" customFormat="1" x14ac:dyDescent="0.25">
      <c r="A165" s="22"/>
      <c r="B165" s="21"/>
      <c r="C165" s="20" t="s">
        <v>2</v>
      </c>
      <c r="D165" s="18">
        <f>+E165+F165</f>
        <v>0</v>
      </c>
      <c r="E165" s="18">
        <v>0</v>
      </c>
      <c r="F165" s="18">
        <v>0</v>
      </c>
      <c r="G165" s="18">
        <f>+H165+I165</f>
        <v>0</v>
      </c>
      <c r="H165" s="18">
        <v>0</v>
      </c>
      <c r="I165" s="18">
        <v>0</v>
      </c>
      <c r="J165" s="18">
        <f>+K165+L165</f>
        <v>0</v>
      </c>
      <c r="K165" s="18">
        <v>0</v>
      </c>
      <c r="L165" s="18">
        <v>0</v>
      </c>
      <c r="M165" s="18">
        <f>+N165+O165</f>
        <v>0</v>
      </c>
      <c r="N165" s="18">
        <v>0</v>
      </c>
      <c r="O165" s="18">
        <v>0</v>
      </c>
      <c r="P165" s="18">
        <f>+Q165+R165</f>
        <v>0</v>
      </c>
      <c r="Q165" s="18">
        <f t="shared" si="98"/>
        <v>0</v>
      </c>
      <c r="R165" s="18">
        <f t="shared" si="98"/>
        <v>0</v>
      </c>
    </row>
    <row r="166" spans="1:18" s="4" customFormat="1" x14ac:dyDescent="0.25">
      <c r="A166" s="22"/>
      <c r="B166" s="21"/>
      <c r="C166" s="20" t="s">
        <v>1</v>
      </c>
      <c r="D166" s="18">
        <f>+E166+F166</f>
        <v>700554</v>
      </c>
      <c r="E166" s="18">
        <v>351437</v>
      </c>
      <c r="F166" s="18">
        <v>349117</v>
      </c>
      <c r="G166" s="18">
        <f>+H166+I166</f>
        <v>844907</v>
      </c>
      <c r="H166" s="18">
        <v>428081</v>
      </c>
      <c r="I166" s="18">
        <v>416826</v>
      </c>
      <c r="J166" s="18">
        <f>+K166+L166</f>
        <v>647287</v>
      </c>
      <c r="K166" s="18">
        <v>326527</v>
      </c>
      <c r="L166" s="18">
        <v>320760</v>
      </c>
      <c r="M166" s="18">
        <f>+N166+O166</f>
        <v>744916</v>
      </c>
      <c r="N166" s="18">
        <v>353723</v>
      </c>
      <c r="O166" s="18">
        <v>391193</v>
      </c>
      <c r="P166" s="18">
        <f>+Q166+R166</f>
        <v>2937664</v>
      </c>
      <c r="Q166" s="18">
        <f t="shared" si="98"/>
        <v>1459768</v>
      </c>
      <c r="R166" s="18">
        <f t="shared" si="98"/>
        <v>1477896</v>
      </c>
    </row>
    <row r="167" spans="1:18" s="4" customFormat="1" x14ac:dyDescent="0.25">
      <c r="A167" s="22"/>
      <c r="B167" s="21"/>
      <c r="C167" s="23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s="9" customFormat="1" x14ac:dyDescent="0.25">
      <c r="A168" s="28"/>
      <c r="B168" s="27" t="s">
        <v>39</v>
      </c>
      <c r="C168" s="11"/>
      <c r="D168" s="10">
        <f t="shared" ref="D168:D173" si="99">+E168+F168</f>
        <v>60703</v>
      </c>
      <c r="E168" s="10">
        <f>SUM(E169:E173)</f>
        <v>30332</v>
      </c>
      <c r="F168" s="10">
        <f>SUM(F169:F173)</f>
        <v>30371</v>
      </c>
      <c r="G168" s="10">
        <f t="shared" ref="G168:G173" si="100">+H168+I168</f>
        <v>110258</v>
      </c>
      <c r="H168" s="10">
        <f>SUM(H169:H173)</f>
        <v>56702</v>
      </c>
      <c r="I168" s="10">
        <f>SUM(I169:I173)</f>
        <v>53556</v>
      </c>
      <c r="J168" s="10">
        <f t="shared" ref="J168:J173" si="101">+K168+L168</f>
        <v>53519</v>
      </c>
      <c r="K168" s="10">
        <f>SUM(K169:K173)</f>
        <v>28487</v>
      </c>
      <c r="L168" s="10">
        <f>SUM(L169:L173)</f>
        <v>25032</v>
      </c>
      <c r="M168" s="10">
        <f t="shared" ref="M168:M173" si="102">+N168+O168</f>
        <v>66742</v>
      </c>
      <c r="N168" s="10">
        <f>SUM(N169:N173)</f>
        <v>35768</v>
      </c>
      <c r="O168" s="10">
        <f>SUM(O169:O173)</f>
        <v>30974</v>
      </c>
      <c r="P168" s="10">
        <f t="shared" ref="P168:P173" si="103">+Q168+R168</f>
        <v>291222</v>
      </c>
      <c r="Q168" s="10">
        <f>SUM(Q169:Q173)</f>
        <v>151289</v>
      </c>
      <c r="R168" s="10">
        <f>SUM(R169:R173)</f>
        <v>139933</v>
      </c>
    </row>
    <row r="169" spans="1:18" s="4" customFormat="1" x14ac:dyDescent="0.25">
      <c r="A169" s="22"/>
      <c r="B169" s="21"/>
      <c r="C169" s="23" t="s">
        <v>38</v>
      </c>
      <c r="D169" s="18">
        <f t="shared" si="99"/>
        <v>60703</v>
      </c>
      <c r="E169" s="18">
        <v>30332</v>
      </c>
      <c r="F169" s="18">
        <v>30371</v>
      </c>
      <c r="G169" s="18">
        <f t="shared" si="100"/>
        <v>110258</v>
      </c>
      <c r="H169" s="18">
        <v>56702</v>
      </c>
      <c r="I169" s="18">
        <v>53556</v>
      </c>
      <c r="J169" s="18">
        <f t="shared" si="101"/>
        <v>53519</v>
      </c>
      <c r="K169" s="18">
        <v>28487</v>
      </c>
      <c r="L169" s="18">
        <v>25032</v>
      </c>
      <c r="M169" s="18">
        <f t="shared" si="102"/>
        <v>66742</v>
      </c>
      <c r="N169" s="18">
        <v>35768</v>
      </c>
      <c r="O169" s="18">
        <v>30974</v>
      </c>
      <c r="P169" s="18">
        <f t="shared" si="103"/>
        <v>291222</v>
      </c>
      <c r="Q169" s="18">
        <f t="shared" ref="Q169:R173" si="104">+E169+H169+K169+N169</f>
        <v>151289</v>
      </c>
      <c r="R169" s="18">
        <f t="shared" si="104"/>
        <v>139933</v>
      </c>
    </row>
    <row r="170" spans="1:18" s="4" customFormat="1" x14ac:dyDescent="0.25">
      <c r="A170" s="22"/>
      <c r="B170" s="21"/>
      <c r="C170" s="23" t="s">
        <v>37</v>
      </c>
      <c r="D170" s="18">
        <f t="shared" si="99"/>
        <v>0</v>
      </c>
      <c r="E170" s="18">
        <v>0</v>
      </c>
      <c r="F170" s="18">
        <v>0</v>
      </c>
      <c r="G170" s="18">
        <f t="shared" si="100"/>
        <v>0</v>
      </c>
      <c r="H170" s="18">
        <v>0</v>
      </c>
      <c r="I170" s="18">
        <v>0</v>
      </c>
      <c r="J170" s="18">
        <f t="shared" si="101"/>
        <v>0</v>
      </c>
      <c r="K170" s="18">
        <v>0</v>
      </c>
      <c r="L170" s="18">
        <v>0</v>
      </c>
      <c r="M170" s="18">
        <f t="shared" si="102"/>
        <v>0</v>
      </c>
      <c r="N170" s="18">
        <v>0</v>
      </c>
      <c r="O170" s="18">
        <v>0</v>
      </c>
      <c r="P170" s="18">
        <f t="shared" si="103"/>
        <v>0</v>
      </c>
      <c r="Q170" s="18">
        <f t="shared" si="104"/>
        <v>0</v>
      </c>
      <c r="R170" s="18">
        <f t="shared" si="104"/>
        <v>0</v>
      </c>
    </row>
    <row r="171" spans="1:18" s="4" customFormat="1" x14ac:dyDescent="0.25">
      <c r="A171" s="22"/>
      <c r="B171" s="21"/>
      <c r="C171" s="23" t="s">
        <v>36</v>
      </c>
      <c r="D171" s="18">
        <f t="shared" si="99"/>
        <v>0</v>
      </c>
      <c r="E171" s="18">
        <v>0</v>
      </c>
      <c r="F171" s="18">
        <v>0</v>
      </c>
      <c r="G171" s="18">
        <f t="shared" si="100"/>
        <v>0</v>
      </c>
      <c r="H171" s="18">
        <v>0</v>
      </c>
      <c r="I171" s="18">
        <v>0</v>
      </c>
      <c r="J171" s="18">
        <f t="shared" si="101"/>
        <v>0</v>
      </c>
      <c r="K171" s="18">
        <v>0</v>
      </c>
      <c r="L171" s="18">
        <v>0</v>
      </c>
      <c r="M171" s="18">
        <f t="shared" si="102"/>
        <v>0</v>
      </c>
      <c r="N171" s="18">
        <v>0</v>
      </c>
      <c r="O171" s="18">
        <v>0</v>
      </c>
      <c r="P171" s="18">
        <f t="shared" si="103"/>
        <v>0</v>
      </c>
      <c r="Q171" s="18">
        <f t="shared" si="104"/>
        <v>0</v>
      </c>
      <c r="R171" s="18">
        <f t="shared" si="104"/>
        <v>0</v>
      </c>
    </row>
    <row r="172" spans="1:18" s="4" customFormat="1" x14ac:dyDescent="0.25">
      <c r="A172" s="22"/>
      <c r="B172" s="21"/>
      <c r="C172" s="20" t="s">
        <v>2</v>
      </c>
      <c r="D172" s="18">
        <f t="shared" si="99"/>
        <v>0</v>
      </c>
      <c r="E172" s="18">
        <v>0</v>
      </c>
      <c r="F172" s="18">
        <v>0</v>
      </c>
      <c r="G172" s="18">
        <f t="shared" si="100"/>
        <v>0</v>
      </c>
      <c r="H172" s="18">
        <v>0</v>
      </c>
      <c r="I172" s="18">
        <v>0</v>
      </c>
      <c r="J172" s="18">
        <f t="shared" si="101"/>
        <v>0</v>
      </c>
      <c r="K172" s="18">
        <v>0</v>
      </c>
      <c r="L172" s="18">
        <v>0</v>
      </c>
      <c r="M172" s="18">
        <f t="shared" si="102"/>
        <v>0</v>
      </c>
      <c r="N172" s="18">
        <v>0</v>
      </c>
      <c r="O172" s="18">
        <v>0</v>
      </c>
      <c r="P172" s="18">
        <f t="shared" si="103"/>
        <v>0</v>
      </c>
      <c r="Q172" s="18">
        <f t="shared" si="104"/>
        <v>0</v>
      </c>
      <c r="R172" s="18">
        <f t="shared" si="104"/>
        <v>0</v>
      </c>
    </row>
    <row r="173" spans="1:18" s="4" customFormat="1" x14ac:dyDescent="0.25">
      <c r="A173" s="22"/>
      <c r="B173" s="21"/>
      <c r="C173" s="20" t="s">
        <v>1</v>
      </c>
      <c r="D173" s="18">
        <f t="shared" si="99"/>
        <v>0</v>
      </c>
      <c r="E173" s="18">
        <v>0</v>
      </c>
      <c r="F173" s="18">
        <v>0</v>
      </c>
      <c r="G173" s="18">
        <f t="shared" si="100"/>
        <v>0</v>
      </c>
      <c r="H173" s="18">
        <v>0</v>
      </c>
      <c r="I173" s="18">
        <v>0</v>
      </c>
      <c r="J173" s="18">
        <f t="shared" si="101"/>
        <v>0</v>
      </c>
      <c r="K173" s="18">
        <v>0</v>
      </c>
      <c r="L173" s="18">
        <v>0</v>
      </c>
      <c r="M173" s="18">
        <f t="shared" si="102"/>
        <v>0</v>
      </c>
      <c r="N173" s="18">
        <v>0</v>
      </c>
      <c r="O173" s="18">
        <v>0</v>
      </c>
      <c r="P173" s="18">
        <f t="shared" si="103"/>
        <v>0</v>
      </c>
      <c r="Q173" s="18">
        <f t="shared" si="104"/>
        <v>0</v>
      </c>
      <c r="R173" s="18">
        <f t="shared" si="104"/>
        <v>0</v>
      </c>
    </row>
    <row r="174" spans="1:18" s="4" customFormat="1" x14ac:dyDescent="0.25">
      <c r="A174" s="22"/>
      <c r="B174" s="21"/>
      <c r="C174" s="23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s="9" customFormat="1" x14ac:dyDescent="0.25">
      <c r="A175" s="28"/>
      <c r="B175" s="27" t="s">
        <v>35</v>
      </c>
      <c r="C175" s="11"/>
      <c r="D175" s="30">
        <f t="shared" ref="D175:D180" si="105">+E175+F175</f>
        <v>793774</v>
      </c>
      <c r="E175" s="10">
        <f>SUM(E176:E180)</f>
        <v>440177</v>
      </c>
      <c r="F175" s="10">
        <f>SUM(F176:F180)</f>
        <v>353597</v>
      </c>
      <c r="G175" s="30">
        <f t="shared" ref="G175:G180" si="106">+H175+I175</f>
        <v>958847</v>
      </c>
      <c r="H175" s="10">
        <f>SUM(H176:H180)</f>
        <v>488223</v>
      </c>
      <c r="I175" s="10">
        <f>SUM(I176:I180)</f>
        <v>470624</v>
      </c>
      <c r="J175" s="30">
        <f t="shared" ref="J175:J180" si="107">+K175+L175</f>
        <v>790742</v>
      </c>
      <c r="K175" s="10">
        <f>SUM(K176:K180)</f>
        <v>405581</v>
      </c>
      <c r="L175" s="10">
        <f>SUM(L176:L180)</f>
        <v>385161</v>
      </c>
      <c r="M175" s="30">
        <f t="shared" ref="M175:M180" si="108">+N175+O175</f>
        <v>849876</v>
      </c>
      <c r="N175" s="10">
        <f>SUM(N176:N180)</f>
        <v>428076</v>
      </c>
      <c r="O175" s="10">
        <f>SUM(O176:O180)</f>
        <v>421800</v>
      </c>
      <c r="P175" s="30">
        <f t="shared" ref="P175:P180" si="109">+Q175+R175</f>
        <v>3393239</v>
      </c>
      <c r="Q175" s="10">
        <f>SUM(Q176:Q180)</f>
        <v>1762057</v>
      </c>
      <c r="R175" s="10">
        <f>SUM(R176:R180)</f>
        <v>1631182</v>
      </c>
    </row>
    <row r="176" spans="1:18" s="4" customFormat="1" x14ac:dyDescent="0.25">
      <c r="A176" s="22"/>
      <c r="B176" s="21"/>
      <c r="C176" s="23" t="s">
        <v>34</v>
      </c>
      <c r="D176" s="18">
        <f t="shared" si="105"/>
        <v>778296</v>
      </c>
      <c r="E176" s="18">
        <v>429624</v>
      </c>
      <c r="F176" s="18">
        <v>348672</v>
      </c>
      <c r="G176" s="18">
        <f t="shared" si="106"/>
        <v>924521</v>
      </c>
      <c r="H176" s="18">
        <v>471101</v>
      </c>
      <c r="I176" s="18">
        <v>453420</v>
      </c>
      <c r="J176" s="18">
        <f t="shared" si="107"/>
        <v>774442</v>
      </c>
      <c r="K176" s="18">
        <v>394946</v>
      </c>
      <c r="L176" s="18">
        <v>379496</v>
      </c>
      <c r="M176" s="18">
        <f t="shared" si="108"/>
        <v>827019</v>
      </c>
      <c r="N176" s="18">
        <v>414467</v>
      </c>
      <c r="O176" s="18">
        <v>412552</v>
      </c>
      <c r="P176" s="18">
        <f t="shared" si="109"/>
        <v>3304278</v>
      </c>
      <c r="Q176" s="18">
        <f t="shared" ref="Q176:R180" si="110">+E176+H176+K176+N176</f>
        <v>1710138</v>
      </c>
      <c r="R176" s="18">
        <f t="shared" si="110"/>
        <v>1594140</v>
      </c>
    </row>
    <row r="177" spans="1:18" s="4" customFormat="1" x14ac:dyDescent="0.25">
      <c r="A177" s="22"/>
      <c r="B177" s="21"/>
      <c r="C177" s="23" t="s">
        <v>33</v>
      </c>
      <c r="D177" s="18">
        <f t="shared" si="105"/>
        <v>0</v>
      </c>
      <c r="E177" s="18">
        <v>0</v>
      </c>
      <c r="F177" s="18">
        <v>0</v>
      </c>
      <c r="G177" s="18">
        <f t="shared" si="106"/>
        <v>0</v>
      </c>
      <c r="H177" s="18">
        <v>0</v>
      </c>
      <c r="I177" s="18">
        <v>0</v>
      </c>
      <c r="J177" s="18">
        <f t="shared" si="107"/>
        <v>0</v>
      </c>
      <c r="K177" s="18">
        <v>0</v>
      </c>
      <c r="L177" s="18">
        <v>0</v>
      </c>
      <c r="M177" s="18">
        <f t="shared" si="108"/>
        <v>0</v>
      </c>
      <c r="N177" s="18">
        <v>0</v>
      </c>
      <c r="O177" s="18">
        <v>0</v>
      </c>
      <c r="P177" s="18">
        <f t="shared" si="109"/>
        <v>0</v>
      </c>
      <c r="Q177" s="18">
        <f t="shared" si="110"/>
        <v>0</v>
      </c>
      <c r="R177" s="18">
        <f t="shared" si="110"/>
        <v>0</v>
      </c>
    </row>
    <row r="178" spans="1:18" s="4" customFormat="1" x14ac:dyDescent="0.25">
      <c r="A178" s="22"/>
      <c r="B178" s="21"/>
      <c r="C178" s="23" t="s">
        <v>32</v>
      </c>
      <c r="D178" s="18">
        <f t="shared" si="105"/>
        <v>15478</v>
      </c>
      <c r="E178" s="18">
        <v>10553</v>
      </c>
      <c r="F178" s="18">
        <v>4925</v>
      </c>
      <c r="G178" s="18">
        <f t="shared" si="106"/>
        <v>34326</v>
      </c>
      <c r="H178" s="18">
        <v>17122</v>
      </c>
      <c r="I178" s="18">
        <v>17204</v>
      </c>
      <c r="J178" s="18">
        <f t="shared" si="107"/>
        <v>16300</v>
      </c>
      <c r="K178" s="18">
        <v>10635</v>
      </c>
      <c r="L178" s="18">
        <v>5665</v>
      </c>
      <c r="M178" s="18">
        <f t="shared" si="108"/>
        <v>22857</v>
      </c>
      <c r="N178" s="18">
        <v>13609</v>
      </c>
      <c r="O178" s="18">
        <v>9248</v>
      </c>
      <c r="P178" s="18">
        <f t="shared" si="109"/>
        <v>88961</v>
      </c>
      <c r="Q178" s="18">
        <f t="shared" si="110"/>
        <v>51919</v>
      </c>
      <c r="R178" s="18">
        <f t="shared" si="110"/>
        <v>37042</v>
      </c>
    </row>
    <row r="179" spans="1:18" s="4" customFormat="1" x14ac:dyDescent="0.25">
      <c r="A179" s="22"/>
      <c r="B179" s="21"/>
      <c r="C179" s="20" t="s">
        <v>2</v>
      </c>
      <c r="D179" s="18">
        <f t="shared" si="105"/>
        <v>0</v>
      </c>
      <c r="E179" s="18">
        <v>0</v>
      </c>
      <c r="F179" s="18">
        <v>0</v>
      </c>
      <c r="G179" s="18">
        <f t="shared" si="106"/>
        <v>0</v>
      </c>
      <c r="H179" s="18">
        <v>0</v>
      </c>
      <c r="I179" s="18">
        <v>0</v>
      </c>
      <c r="J179" s="18">
        <f t="shared" si="107"/>
        <v>0</v>
      </c>
      <c r="K179" s="18">
        <v>0</v>
      </c>
      <c r="L179" s="18">
        <v>0</v>
      </c>
      <c r="M179" s="18">
        <f t="shared" si="108"/>
        <v>0</v>
      </c>
      <c r="N179" s="18">
        <v>0</v>
      </c>
      <c r="O179" s="18">
        <v>0</v>
      </c>
      <c r="P179" s="18">
        <f t="shared" si="109"/>
        <v>0</v>
      </c>
      <c r="Q179" s="18">
        <f t="shared" si="110"/>
        <v>0</v>
      </c>
      <c r="R179" s="18">
        <f t="shared" si="110"/>
        <v>0</v>
      </c>
    </row>
    <row r="180" spans="1:18" s="4" customFormat="1" x14ac:dyDescent="0.25">
      <c r="A180" s="22"/>
      <c r="B180" s="21"/>
      <c r="C180" s="23" t="s">
        <v>1</v>
      </c>
      <c r="D180" s="18">
        <f t="shared" si="105"/>
        <v>0</v>
      </c>
      <c r="E180" s="18">
        <v>0</v>
      </c>
      <c r="F180" s="18">
        <v>0</v>
      </c>
      <c r="G180" s="18">
        <f t="shared" si="106"/>
        <v>0</v>
      </c>
      <c r="H180" s="18">
        <v>0</v>
      </c>
      <c r="I180" s="18">
        <v>0</v>
      </c>
      <c r="J180" s="18">
        <f t="shared" si="107"/>
        <v>0</v>
      </c>
      <c r="K180" s="18">
        <v>0</v>
      </c>
      <c r="L180" s="18">
        <v>0</v>
      </c>
      <c r="M180" s="18">
        <f t="shared" si="108"/>
        <v>0</v>
      </c>
      <c r="N180" s="18">
        <v>0</v>
      </c>
      <c r="O180" s="18">
        <v>0</v>
      </c>
      <c r="P180" s="18">
        <f t="shared" si="109"/>
        <v>0</v>
      </c>
      <c r="Q180" s="18">
        <f t="shared" si="110"/>
        <v>0</v>
      </c>
      <c r="R180" s="18">
        <f t="shared" si="110"/>
        <v>0</v>
      </c>
    </row>
    <row r="181" spans="1:18" s="4" customFormat="1" x14ac:dyDescent="0.25">
      <c r="A181" s="22"/>
      <c r="B181" s="21"/>
      <c r="C181" s="23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s="9" customFormat="1" x14ac:dyDescent="0.25">
      <c r="A182" s="28"/>
      <c r="B182" s="27" t="s">
        <v>31</v>
      </c>
      <c r="C182" s="11"/>
      <c r="D182" s="10">
        <f t="shared" ref="D182:D189" si="111">+E182+F182</f>
        <v>348790</v>
      </c>
      <c r="E182" s="10">
        <f>SUM(E183:E189)</f>
        <v>175657</v>
      </c>
      <c r="F182" s="10">
        <f>SUM(F183:F189)</f>
        <v>173133</v>
      </c>
      <c r="G182" s="10">
        <f t="shared" ref="G182:G189" si="112">+H182+I182</f>
        <v>539270</v>
      </c>
      <c r="H182" s="10">
        <f>SUM(H183:H189)</f>
        <v>271395</v>
      </c>
      <c r="I182" s="10">
        <f>SUM(I183:I189)</f>
        <v>267875</v>
      </c>
      <c r="J182" s="10">
        <f t="shared" ref="J182:J189" si="113">+K182+L182</f>
        <v>385711</v>
      </c>
      <c r="K182" s="10">
        <f>SUM(K183:K189)</f>
        <v>191627</v>
      </c>
      <c r="L182" s="10">
        <f>SUM(L183:L189)</f>
        <v>194084</v>
      </c>
      <c r="M182" s="10">
        <f t="shared" ref="M182:M189" si="114">+N182+O182</f>
        <v>410018</v>
      </c>
      <c r="N182" s="10">
        <f>SUM(N183:N189)</f>
        <v>213106</v>
      </c>
      <c r="O182" s="10">
        <f>SUM(O183:O189)</f>
        <v>196912</v>
      </c>
      <c r="P182" s="10">
        <f t="shared" ref="P182:P189" si="115">+Q182+R182</f>
        <v>1683789</v>
      </c>
      <c r="Q182" s="10">
        <f>SUM(Q183:Q189)</f>
        <v>851785</v>
      </c>
      <c r="R182" s="10">
        <f>SUM(R183:R189)</f>
        <v>832004</v>
      </c>
    </row>
    <row r="183" spans="1:18" s="4" customFormat="1" x14ac:dyDescent="0.25">
      <c r="A183" s="22"/>
      <c r="B183" s="21"/>
      <c r="C183" s="23" t="s">
        <v>30</v>
      </c>
      <c r="D183" s="18">
        <f t="shared" si="111"/>
        <v>66846</v>
      </c>
      <c r="E183" s="18">
        <v>33991</v>
      </c>
      <c r="F183" s="18">
        <v>32855</v>
      </c>
      <c r="G183" s="18">
        <f t="shared" si="112"/>
        <v>107012</v>
      </c>
      <c r="H183" s="18">
        <v>53974</v>
      </c>
      <c r="I183" s="18">
        <v>53038</v>
      </c>
      <c r="J183" s="18">
        <f t="shared" si="113"/>
        <v>80260</v>
      </c>
      <c r="K183" s="18">
        <v>41607</v>
      </c>
      <c r="L183" s="18">
        <v>38653</v>
      </c>
      <c r="M183" s="18">
        <f t="shared" si="114"/>
        <v>82552</v>
      </c>
      <c r="N183" s="18">
        <v>44537</v>
      </c>
      <c r="O183" s="18">
        <v>38015</v>
      </c>
      <c r="P183" s="18">
        <f t="shared" si="115"/>
        <v>336670</v>
      </c>
      <c r="Q183" s="18">
        <f t="shared" ref="Q183:R189" si="116">+E183+H183+K183+N183</f>
        <v>174109</v>
      </c>
      <c r="R183" s="18">
        <f t="shared" si="116"/>
        <v>162561</v>
      </c>
    </row>
    <row r="184" spans="1:18" s="4" customFormat="1" x14ac:dyDescent="0.25">
      <c r="A184" s="22"/>
      <c r="B184" s="21"/>
      <c r="C184" s="23" t="s">
        <v>29</v>
      </c>
      <c r="D184" s="18">
        <f t="shared" si="111"/>
        <v>53146</v>
      </c>
      <c r="E184" s="18">
        <v>26886</v>
      </c>
      <c r="F184" s="18">
        <v>26260</v>
      </c>
      <c r="G184" s="18">
        <f t="shared" si="112"/>
        <v>90964</v>
      </c>
      <c r="H184" s="18">
        <v>43945</v>
      </c>
      <c r="I184" s="18">
        <v>47019</v>
      </c>
      <c r="J184" s="18">
        <f t="shared" si="113"/>
        <v>74619</v>
      </c>
      <c r="K184" s="18">
        <v>38345</v>
      </c>
      <c r="L184" s="18">
        <v>36274</v>
      </c>
      <c r="M184" s="18">
        <f t="shared" si="114"/>
        <v>68474</v>
      </c>
      <c r="N184" s="18">
        <f>7170+27892</f>
        <v>35062</v>
      </c>
      <c r="O184" s="18">
        <f>7505+25907</f>
        <v>33412</v>
      </c>
      <c r="P184" s="18">
        <f t="shared" si="115"/>
        <v>287203</v>
      </c>
      <c r="Q184" s="18">
        <f t="shared" si="116"/>
        <v>144238</v>
      </c>
      <c r="R184" s="18">
        <f t="shared" si="116"/>
        <v>142965</v>
      </c>
    </row>
    <row r="185" spans="1:18" s="4" customFormat="1" x14ac:dyDescent="0.25">
      <c r="A185" s="22"/>
      <c r="B185" s="21"/>
      <c r="C185" s="23" t="s">
        <v>28</v>
      </c>
      <c r="D185" s="18">
        <f t="shared" si="111"/>
        <v>175936</v>
      </c>
      <c r="E185" s="18">
        <v>88150</v>
      </c>
      <c r="F185" s="18">
        <v>87786</v>
      </c>
      <c r="G185" s="18">
        <f t="shared" si="112"/>
        <v>285130</v>
      </c>
      <c r="H185" s="18">
        <v>148777</v>
      </c>
      <c r="I185" s="18">
        <v>136353</v>
      </c>
      <c r="J185" s="18">
        <f t="shared" si="113"/>
        <v>158392</v>
      </c>
      <c r="K185" s="18">
        <v>81924</v>
      </c>
      <c r="L185" s="18">
        <v>76468</v>
      </c>
      <c r="M185" s="18">
        <f t="shared" si="114"/>
        <v>187005</v>
      </c>
      <c r="N185" s="18">
        <v>99068</v>
      </c>
      <c r="O185" s="18">
        <v>87937</v>
      </c>
      <c r="P185" s="18">
        <f t="shared" si="115"/>
        <v>806463</v>
      </c>
      <c r="Q185" s="18">
        <f t="shared" si="116"/>
        <v>417919</v>
      </c>
      <c r="R185" s="18">
        <f t="shared" si="116"/>
        <v>388544</v>
      </c>
    </row>
    <row r="186" spans="1:18" s="4" customFormat="1" x14ac:dyDescent="0.25">
      <c r="A186" s="22"/>
      <c r="B186" s="21"/>
      <c r="C186" s="23" t="s">
        <v>27</v>
      </c>
      <c r="D186" s="18">
        <f t="shared" si="111"/>
        <v>17224</v>
      </c>
      <c r="E186" s="18">
        <v>8832</v>
      </c>
      <c r="F186" s="18">
        <v>8392</v>
      </c>
      <c r="G186" s="18">
        <f t="shared" si="112"/>
        <v>27078</v>
      </c>
      <c r="H186" s="18">
        <v>9814</v>
      </c>
      <c r="I186" s="18">
        <v>17264</v>
      </c>
      <c r="J186" s="18">
        <f t="shared" si="113"/>
        <v>47858</v>
      </c>
      <c r="K186" s="18">
        <v>17120</v>
      </c>
      <c r="L186" s="18">
        <v>30738</v>
      </c>
      <c r="M186" s="18">
        <f t="shared" si="114"/>
        <v>45989</v>
      </c>
      <c r="N186" s="18">
        <v>21141</v>
      </c>
      <c r="O186" s="18">
        <v>24848</v>
      </c>
      <c r="P186" s="18">
        <f t="shared" si="115"/>
        <v>138149</v>
      </c>
      <c r="Q186" s="18">
        <f t="shared" si="116"/>
        <v>56907</v>
      </c>
      <c r="R186" s="18">
        <f t="shared" si="116"/>
        <v>81242</v>
      </c>
    </row>
    <row r="187" spans="1:18" s="4" customFormat="1" x14ac:dyDescent="0.25">
      <c r="A187" s="22"/>
      <c r="B187" s="21"/>
      <c r="C187" s="23" t="s">
        <v>26</v>
      </c>
      <c r="D187" s="18">
        <f t="shared" si="111"/>
        <v>0</v>
      </c>
      <c r="E187" s="18">
        <v>0</v>
      </c>
      <c r="F187" s="18">
        <v>0</v>
      </c>
      <c r="G187" s="18">
        <f t="shared" si="112"/>
        <v>0</v>
      </c>
      <c r="H187" s="18">
        <v>0</v>
      </c>
      <c r="I187" s="18">
        <v>0</v>
      </c>
      <c r="J187" s="18">
        <f t="shared" si="113"/>
        <v>0</v>
      </c>
      <c r="K187" s="18">
        <v>0</v>
      </c>
      <c r="L187" s="18">
        <v>0</v>
      </c>
      <c r="M187" s="18">
        <f t="shared" si="114"/>
        <v>0</v>
      </c>
      <c r="N187" s="18">
        <v>0</v>
      </c>
      <c r="O187" s="18">
        <v>0</v>
      </c>
      <c r="P187" s="18">
        <f t="shared" si="115"/>
        <v>0</v>
      </c>
      <c r="Q187" s="18">
        <f t="shared" si="116"/>
        <v>0</v>
      </c>
      <c r="R187" s="18">
        <f t="shared" si="116"/>
        <v>0</v>
      </c>
    </row>
    <row r="188" spans="1:18" s="4" customFormat="1" x14ac:dyDescent="0.25">
      <c r="A188" s="22"/>
      <c r="B188" s="21"/>
      <c r="C188" s="20" t="s">
        <v>2</v>
      </c>
      <c r="D188" s="18">
        <f t="shared" si="111"/>
        <v>35638</v>
      </c>
      <c r="E188" s="18">
        <v>17798</v>
      </c>
      <c r="F188" s="18">
        <v>17840</v>
      </c>
      <c r="G188" s="18">
        <f t="shared" si="112"/>
        <v>29086</v>
      </c>
      <c r="H188" s="18">
        <v>14885</v>
      </c>
      <c r="I188" s="18">
        <v>14201</v>
      </c>
      <c r="J188" s="18">
        <f t="shared" si="113"/>
        <v>24582</v>
      </c>
      <c r="K188" s="18">
        <v>12631</v>
      </c>
      <c r="L188" s="18">
        <v>11951</v>
      </c>
      <c r="M188" s="18">
        <f t="shared" si="114"/>
        <v>25998</v>
      </c>
      <c r="N188" s="18">
        <v>13298</v>
      </c>
      <c r="O188" s="18">
        <v>12700</v>
      </c>
      <c r="P188" s="18">
        <f t="shared" si="115"/>
        <v>115304</v>
      </c>
      <c r="Q188" s="18">
        <f t="shared" si="116"/>
        <v>58612</v>
      </c>
      <c r="R188" s="18">
        <f t="shared" si="116"/>
        <v>56692</v>
      </c>
    </row>
    <row r="189" spans="1:18" s="4" customFormat="1" x14ac:dyDescent="0.25">
      <c r="A189" s="22"/>
      <c r="B189" s="21"/>
      <c r="C189" s="20" t="s">
        <v>1</v>
      </c>
      <c r="D189" s="18">
        <f t="shared" si="111"/>
        <v>0</v>
      </c>
      <c r="E189" s="18">
        <v>0</v>
      </c>
      <c r="F189" s="18">
        <v>0</v>
      </c>
      <c r="G189" s="18">
        <f t="shared" si="112"/>
        <v>0</v>
      </c>
      <c r="H189" s="18">
        <v>0</v>
      </c>
      <c r="I189" s="18">
        <v>0</v>
      </c>
      <c r="J189" s="18">
        <f t="shared" si="113"/>
        <v>0</v>
      </c>
      <c r="K189" s="18">
        <v>0</v>
      </c>
      <c r="L189" s="18">
        <v>0</v>
      </c>
      <c r="M189" s="18">
        <f t="shared" si="114"/>
        <v>0</v>
      </c>
      <c r="N189" s="18">
        <v>0</v>
      </c>
      <c r="O189" s="18">
        <v>0</v>
      </c>
      <c r="P189" s="18">
        <f t="shared" si="115"/>
        <v>0</v>
      </c>
      <c r="Q189" s="18">
        <f t="shared" si="116"/>
        <v>0</v>
      </c>
      <c r="R189" s="18">
        <f t="shared" si="116"/>
        <v>0</v>
      </c>
    </row>
    <row r="190" spans="1:18" s="4" customFormat="1" x14ac:dyDescent="0.25">
      <c r="A190" s="22"/>
      <c r="B190" s="21"/>
      <c r="C190" s="23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s="9" customFormat="1" x14ac:dyDescent="0.25">
      <c r="A191" s="28" t="s">
        <v>25</v>
      </c>
      <c r="B191" s="12"/>
      <c r="C191" s="11"/>
      <c r="D191" s="30">
        <f>+E191+F191</f>
        <v>1679303</v>
      </c>
      <c r="E191" s="30">
        <f>+E193+E199+E204+E214+E220</f>
        <v>833672</v>
      </c>
      <c r="F191" s="30">
        <f>+F193+F199+F204+F214+F220</f>
        <v>845631</v>
      </c>
      <c r="G191" s="30">
        <f>+H191+I191</f>
        <v>1945978</v>
      </c>
      <c r="H191" s="30">
        <f>+H193+H199+H204+H214+H220</f>
        <v>970092</v>
      </c>
      <c r="I191" s="30">
        <f>+I193+I199+I204+I214+I220</f>
        <v>975886</v>
      </c>
      <c r="J191" s="30">
        <f>+K191+L191</f>
        <v>1671630</v>
      </c>
      <c r="K191" s="30">
        <f>+K193+K199+K204+K214+K220</f>
        <v>833906</v>
      </c>
      <c r="L191" s="30">
        <f>+L193+L199+L204+L214+L220</f>
        <v>837724</v>
      </c>
      <c r="M191" s="30">
        <f>+N191+O191</f>
        <v>1931651</v>
      </c>
      <c r="N191" s="30">
        <f>+N193+N199+N204+N214+N220</f>
        <v>979243</v>
      </c>
      <c r="O191" s="30">
        <f>+O193+O199+O204+O214+O220</f>
        <v>952408</v>
      </c>
      <c r="P191" s="30">
        <f>+Q191+R191</f>
        <v>7228562</v>
      </c>
      <c r="Q191" s="30">
        <f>+Q193+Q199+Q204+Q214+Q220</f>
        <v>3616913</v>
      </c>
      <c r="R191" s="30">
        <f>+R193+R199+R204+R214+R220</f>
        <v>3611649</v>
      </c>
    </row>
    <row r="192" spans="1:18" s="4" customFormat="1" x14ac:dyDescent="0.25">
      <c r="A192" s="22"/>
      <c r="B192" s="21"/>
      <c r="C192" s="23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s="9" customFormat="1" x14ac:dyDescent="0.25">
      <c r="A193" s="28"/>
      <c r="B193" s="27" t="s">
        <v>24</v>
      </c>
      <c r="C193" s="11"/>
      <c r="D193" s="10">
        <f>+E193+F193</f>
        <v>0</v>
      </c>
      <c r="E193" s="10">
        <f>SUM(E194:E197)</f>
        <v>0</v>
      </c>
      <c r="F193" s="10">
        <f>SUM(F194:F197)</f>
        <v>0</v>
      </c>
      <c r="G193" s="10">
        <f>+H193+I193</f>
        <v>0</v>
      </c>
      <c r="H193" s="10">
        <f>SUM(H194:H197)</f>
        <v>0</v>
      </c>
      <c r="I193" s="10">
        <f>SUM(I194:I197)</f>
        <v>0</v>
      </c>
      <c r="J193" s="10">
        <f>+K193+L193</f>
        <v>0</v>
      </c>
      <c r="K193" s="10">
        <f>SUM(K194:K197)</f>
        <v>0</v>
      </c>
      <c r="L193" s="10">
        <f>SUM(L194:L197)</f>
        <v>0</v>
      </c>
      <c r="M193" s="10">
        <f>+N193+O193</f>
        <v>0</v>
      </c>
      <c r="N193" s="10">
        <f>SUM(N194:N197)</f>
        <v>0</v>
      </c>
      <c r="O193" s="10">
        <f>SUM(O194:O197)</f>
        <v>0</v>
      </c>
      <c r="P193" s="10">
        <f>+Q193+R193</f>
        <v>0</v>
      </c>
      <c r="Q193" s="10">
        <f>SUM(Q194:Q197)</f>
        <v>0</v>
      </c>
      <c r="R193" s="10">
        <f>SUM(R194:R197)</f>
        <v>0</v>
      </c>
    </row>
    <row r="194" spans="1:18" s="4" customFormat="1" x14ac:dyDescent="0.25">
      <c r="A194" s="22"/>
      <c r="B194" s="21"/>
      <c r="C194" s="23" t="s">
        <v>23</v>
      </c>
      <c r="D194" s="18">
        <f>+E194+F194</f>
        <v>0</v>
      </c>
      <c r="E194" s="18">
        <v>0</v>
      </c>
      <c r="F194" s="18">
        <v>0</v>
      </c>
      <c r="G194" s="18">
        <f>+H194+I194</f>
        <v>0</v>
      </c>
      <c r="H194" s="18">
        <v>0</v>
      </c>
      <c r="I194" s="18">
        <v>0</v>
      </c>
      <c r="J194" s="18">
        <f>+K194+L194</f>
        <v>0</v>
      </c>
      <c r="K194" s="18">
        <v>0</v>
      </c>
      <c r="L194" s="18">
        <v>0</v>
      </c>
      <c r="M194" s="18">
        <f>+N194+O194</f>
        <v>0</v>
      </c>
      <c r="N194" s="18">
        <v>0</v>
      </c>
      <c r="O194" s="18">
        <v>0</v>
      </c>
      <c r="P194" s="18">
        <f>+Q194+R194</f>
        <v>0</v>
      </c>
      <c r="Q194" s="18">
        <f t="shared" ref="Q194:R197" si="117">+E194+H194+K194+N194</f>
        <v>0</v>
      </c>
      <c r="R194" s="18">
        <f t="shared" si="117"/>
        <v>0</v>
      </c>
    </row>
    <row r="195" spans="1:18" s="4" customFormat="1" x14ac:dyDescent="0.25">
      <c r="A195" s="22"/>
      <c r="B195" s="21"/>
      <c r="C195" s="23" t="s">
        <v>22</v>
      </c>
      <c r="D195" s="18">
        <f>+E195+F195</f>
        <v>0</v>
      </c>
      <c r="E195" s="18">
        <v>0</v>
      </c>
      <c r="F195" s="18">
        <v>0</v>
      </c>
      <c r="G195" s="18">
        <f>+H195+I195</f>
        <v>0</v>
      </c>
      <c r="H195" s="18">
        <v>0</v>
      </c>
      <c r="I195" s="18">
        <v>0</v>
      </c>
      <c r="J195" s="18">
        <f>+K195+L195</f>
        <v>0</v>
      </c>
      <c r="K195" s="18">
        <v>0</v>
      </c>
      <c r="L195" s="18">
        <v>0</v>
      </c>
      <c r="M195" s="18">
        <f>+N195+O195</f>
        <v>0</v>
      </c>
      <c r="N195" s="18">
        <v>0</v>
      </c>
      <c r="O195" s="18">
        <v>0</v>
      </c>
      <c r="P195" s="18">
        <f>+Q195+R195</f>
        <v>0</v>
      </c>
      <c r="Q195" s="18">
        <f t="shared" si="117"/>
        <v>0</v>
      </c>
      <c r="R195" s="18">
        <f t="shared" si="117"/>
        <v>0</v>
      </c>
    </row>
    <row r="196" spans="1:18" s="4" customFormat="1" x14ac:dyDescent="0.25">
      <c r="A196" s="22"/>
      <c r="B196" s="21"/>
      <c r="C196" s="20" t="s">
        <v>2</v>
      </c>
      <c r="D196" s="18">
        <f>+E196+F196</f>
        <v>0</v>
      </c>
      <c r="E196" s="18">
        <v>0</v>
      </c>
      <c r="F196" s="18">
        <v>0</v>
      </c>
      <c r="G196" s="18">
        <f>+H196+I196</f>
        <v>0</v>
      </c>
      <c r="H196" s="18">
        <v>0</v>
      </c>
      <c r="I196" s="18">
        <v>0</v>
      </c>
      <c r="J196" s="18">
        <f>+K196+L196</f>
        <v>0</v>
      </c>
      <c r="K196" s="18">
        <v>0</v>
      </c>
      <c r="L196" s="18">
        <v>0</v>
      </c>
      <c r="M196" s="18">
        <f>+N196+O196</f>
        <v>0</v>
      </c>
      <c r="N196" s="18">
        <v>0</v>
      </c>
      <c r="O196" s="18">
        <v>0</v>
      </c>
      <c r="P196" s="18">
        <f>+Q196+R196</f>
        <v>0</v>
      </c>
      <c r="Q196" s="18">
        <f t="shared" si="117"/>
        <v>0</v>
      </c>
      <c r="R196" s="18">
        <f t="shared" si="117"/>
        <v>0</v>
      </c>
    </row>
    <row r="197" spans="1:18" s="4" customFormat="1" x14ac:dyDescent="0.25">
      <c r="A197" s="22"/>
      <c r="B197" s="21"/>
      <c r="C197" s="20" t="s">
        <v>1</v>
      </c>
      <c r="D197" s="18">
        <f>+E197+F197</f>
        <v>0</v>
      </c>
      <c r="E197" s="18">
        <v>0</v>
      </c>
      <c r="F197" s="18">
        <v>0</v>
      </c>
      <c r="G197" s="18">
        <f>+H197+I197</f>
        <v>0</v>
      </c>
      <c r="H197" s="18">
        <v>0</v>
      </c>
      <c r="I197" s="18">
        <v>0</v>
      </c>
      <c r="J197" s="18">
        <f>+K197+L197</f>
        <v>0</v>
      </c>
      <c r="K197" s="18">
        <v>0</v>
      </c>
      <c r="L197" s="18">
        <v>0</v>
      </c>
      <c r="M197" s="18">
        <f>+N197+O197</f>
        <v>0</v>
      </c>
      <c r="N197" s="18">
        <v>0</v>
      </c>
      <c r="O197" s="18">
        <v>0</v>
      </c>
      <c r="P197" s="18">
        <f>+Q197+R197</f>
        <v>0</v>
      </c>
      <c r="Q197" s="18">
        <f t="shared" si="117"/>
        <v>0</v>
      </c>
      <c r="R197" s="18">
        <f t="shared" si="117"/>
        <v>0</v>
      </c>
    </row>
    <row r="198" spans="1:18" s="4" customFormat="1" x14ac:dyDescent="0.25">
      <c r="A198" s="22"/>
      <c r="B198" s="21"/>
      <c r="C198" s="20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s="9" customFormat="1" x14ac:dyDescent="0.25">
      <c r="A199" s="28"/>
      <c r="B199" s="27" t="s">
        <v>21</v>
      </c>
      <c r="C199" s="11"/>
      <c r="D199" s="30">
        <f t="shared" ref="D199:R199" si="118">SUM(D200:D202)</f>
        <v>189288</v>
      </c>
      <c r="E199" s="30">
        <f t="shared" si="118"/>
        <v>93924</v>
      </c>
      <c r="F199" s="10">
        <f t="shared" si="118"/>
        <v>95364</v>
      </c>
      <c r="G199" s="30">
        <f t="shared" si="118"/>
        <v>280522</v>
      </c>
      <c r="H199" s="30">
        <f t="shared" si="118"/>
        <v>136611</v>
      </c>
      <c r="I199" s="10">
        <f t="shared" si="118"/>
        <v>143911</v>
      </c>
      <c r="J199" s="30">
        <f t="shared" si="118"/>
        <v>149154</v>
      </c>
      <c r="K199" s="30">
        <f t="shared" si="118"/>
        <v>75363</v>
      </c>
      <c r="L199" s="10">
        <f t="shared" si="118"/>
        <v>73791</v>
      </c>
      <c r="M199" s="30">
        <f t="shared" si="118"/>
        <v>208509</v>
      </c>
      <c r="N199" s="30">
        <f t="shared" si="118"/>
        <v>115706</v>
      </c>
      <c r="O199" s="10">
        <f t="shared" si="118"/>
        <v>92803</v>
      </c>
      <c r="P199" s="30">
        <f t="shared" si="118"/>
        <v>827473</v>
      </c>
      <c r="Q199" s="30">
        <f t="shared" si="118"/>
        <v>421604</v>
      </c>
      <c r="R199" s="10">
        <f t="shared" si="118"/>
        <v>405869</v>
      </c>
    </row>
    <row r="200" spans="1:18" s="4" customFormat="1" x14ac:dyDescent="0.25">
      <c r="A200" s="22"/>
      <c r="B200" s="21"/>
      <c r="C200" s="23" t="s">
        <v>20</v>
      </c>
      <c r="D200" s="18">
        <f>+E200+F200</f>
        <v>189045</v>
      </c>
      <c r="E200" s="18">
        <v>93788</v>
      </c>
      <c r="F200" s="18">
        <v>95257</v>
      </c>
      <c r="G200" s="18">
        <f>+H200+I200</f>
        <v>261224</v>
      </c>
      <c r="H200" s="18">
        <v>127039</v>
      </c>
      <c r="I200" s="18">
        <v>134185</v>
      </c>
      <c r="J200" s="18">
        <f>+K200+L200</f>
        <v>134825</v>
      </c>
      <c r="K200" s="18">
        <v>67949</v>
      </c>
      <c r="L200" s="18">
        <v>66876</v>
      </c>
      <c r="M200" s="18">
        <f>+N200+O200</f>
        <v>187523</v>
      </c>
      <c r="N200" s="18">
        <v>103832</v>
      </c>
      <c r="O200" s="18">
        <v>83691</v>
      </c>
      <c r="P200" s="18">
        <f>+Q200+R200</f>
        <v>772617</v>
      </c>
      <c r="Q200" s="18">
        <f t="shared" ref="Q200:R202" si="119">+E200+H200+K200+N200</f>
        <v>392608</v>
      </c>
      <c r="R200" s="18">
        <f t="shared" si="119"/>
        <v>380009</v>
      </c>
    </row>
    <row r="201" spans="1:18" s="4" customFormat="1" x14ac:dyDescent="0.25">
      <c r="A201" s="22"/>
      <c r="B201" s="21"/>
      <c r="C201" s="20" t="s">
        <v>2</v>
      </c>
      <c r="D201" s="18">
        <f>+E201+F201</f>
        <v>243</v>
      </c>
      <c r="E201" s="18">
        <v>136</v>
      </c>
      <c r="F201" s="18">
        <v>107</v>
      </c>
      <c r="G201" s="18">
        <f>+H201+I201</f>
        <v>19298</v>
      </c>
      <c r="H201" s="18">
        <v>9572</v>
      </c>
      <c r="I201" s="18">
        <v>9726</v>
      </c>
      <c r="J201" s="18">
        <f>+K201+L201</f>
        <v>14329</v>
      </c>
      <c r="K201" s="18">
        <v>7414</v>
      </c>
      <c r="L201" s="18">
        <v>6915</v>
      </c>
      <c r="M201" s="18">
        <f>+N201+O201</f>
        <v>20986</v>
      </c>
      <c r="N201" s="18">
        <v>11874</v>
      </c>
      <c r="O201" s="18">
        <v>9112</v>
      </c>
      <c r="P201" s="18">
        <f>+Q201+R201</f>
        <v>54856</v>
      </c>
      <c r="Q201" s="18">
        <f t="shared" si="119"/>
        <v>28996</v>
      </c>
      <c r="R201" s="18">
        <f t="shared" si="119"/>
        <v>25860</v>
      </c>
    </row>
    <row r="202" spans="1:18" s="4" customFormat="1" x14ac:dyDescent="0.25">
      <c r="A202" s="22"/>
      <c r="B202" s="21"/>
      <c r="C202" s="20" t="s">
        <v>1</v>
      </c>
      <c r="D202" s="18">
        <f>+E202+F202</f>
        <v>0</v>
      </c>
      <c r="E202" s="18">
        <v>0</v>
      </c>
      <c r="F202" s="18">
        <v>0</v>
      </c>
      <c r="G202" s="18">
        <f>+H202+I202</f>
        <v>0</v>
      </c>
      <c r="H202" s="18">
        <v>0</v>
      </c>
      <c r="I202" s="18">
        <v>0</v>
      </c>
      <c r="J202" s="18">
        <f>+K202+L202</f>
        <v>0</v>
      </c>
      <c r="K202" s="18">
        <v>0</v>
      </c>
      <c r="L202" s="18">
        <v>0</v>
      </c>
      <c r="M202" s="18">
        <f>+N202+O202</f>
        <v>0</v>
      </c>
      <c r="N202" s="18">
        <v>0</v>
      </c>
      <c r="O202" s="18">
        <v>0</v>
      </c>
      <c r="P202" s="18">
        <f>+Q202+R202</f>
        <v>0</v>
      </c>
      <c r="Q202" s="18">
        <f t="shared" si="119"/>
        <v>0</v>
      </c>
      <c r="R202" s="18">
        <f t="shared" si="119"/>
        <v>0</v>
      </c>
    </row>
    <row r="203" spans="1:18" s="4" customFormat="1" x14ac:dyDescent="0.25">
      <c r="A203" s="22"/>
      <c r="B203" s="21"/>
      <c r="C203" s="20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s="9" customFormat="1" x14ac:dyDescent="0.25">
      <c r="A204" s="28"/>
      <c r="B204" s="27" t="s">
        <v>19</v>
      </c>
      <c r="C204" s="11"/>
      <c r="D204" s="10">
        <f t="shared" ref="D204:D212" si="120">+E204+F204</f>
        <v>484349</v>
      </c>
      <c r="E204" s="10">
        <f>SUM(E205:E212)</f>
        <v>244742</v>
      </c>
      <c r="F204" s="10">
        <f>SUM(F205:F212)</f>
        <v>239607</v>
      </c>
      <c r="G204" s="10">
        <f t="shared" ref="G204:G212" si="121">+H204+I204</f>
        <v>503476</v>
      </c>
      <c r="H204" s="10">
        <f>SUM(H205:H212)</f>
        <v>254644</v>
      </c>
      <c r="I204" s="10">
        <f>SUM(I205:I212)</f>
        <v>248832</v>
      </c>
      <c r="J204" s="10">
        <f t="shared" ref="J204:J212" si="122">+K204+L204</f>
        <v>551817</v>
      </c>
      <c r="K204" s="10">
        <f>SUM(K205:K212)</f>
        <v>273185</v>
      </c>
      <c r="L204" s="10">
        <f>SUM(L205:L212)</f>
        <v>278632</v>
      </c>
      <c r="M204" s="10">
        <f t="shared" ref="M204:M212" si="123">+N204+O204</f>
        <v>640867</v>
      </c>
      <c r="N204" s="10">
        <f>SUM(N205:N212)</f>
        <v>317989</v>
      </c>
      <c r="O204" s="10">
        <f>SUM(O205:O212)</f>
        <v>322878</v>
      </c>
      <c r="P204" s="10">
        <f t="shared" ref="P204:P212" si="124">+Q204+R204</f>
        <v>2180509</v>
      </c>
      <c r="Q204" s="10">
        <f>SUM(Q205:Q212)</f>
        <v>1090560</v>
      </c>
      <c r="R204" s="10">
        <f>SUM(R205:R212)</f>
        <v>1089949</v>
      </c>
    </row>
    <row r="205" spans="1:18" s="4" customFormat="1" x14ac:dyDescent="0.25">
      <c r="A205" s="22"/>
      <c r="B205" s="21"/>
      <c r="C205" s="23" t="s">
        <v>18</v>
      </c>
      <c r="D205" s="18">
        <f t="shared" si="120"/>
        <v>0</v>
      </c>
      <c r="E205" s="18">
        <v>0</v>
      </c>
      <c r="F205" s="18">
        <v>0</v>
      </c>
      <c r="G205" s="18">
        <f t="shared" si="121"/>
        <v>0</v>
      </c>
      <c r="H205" s="18">
        <v>0</v>
      </c>
      <c r="I205" s="18">
        <v>0</v>
      </c>
      <c r="J205" s="18">
        <f t="shared" si="122"/>
        <v>0</v>
      </c>
      <c r="K205" s="18">
        <v>0</v>
      </c>
      <c r="L205" s="18">
        <v>0</v>
      </c>
      <c r="M205" s="18">
        <f t="shared" si="123"/>
        <v>0</v>
      </c>
      <c r="N205" s="18">
        <v>0</v>
      </c>
      <c r="O205" s="18">
        <v>0</v>
      </c>
      <c r="P205" s="18">
        <f t="shared" si="124"/>
        <v>0</v>
      </c>
      <c r="Q205" s="18">
        <f t="shared" ref="Q205:R212" si="125">+E205+H205+K205+N205</f>
        <v>0</v>
      </c>
      <c r="R205" s="18">
        <f t="shared" si="125"/>
        <v>0</v>
      </c>
    </row>
    <row r="206" spans="1:18" s="4" customFormat="1" x14ac:dyDescent="0.25">
      <c r="A206" s="22"/>
      <c r="B206" s="21"/>
      <c r="C206" s="23" t="s">
        <v>17</v>
      </c>
      <c r="D206" s="18">
        <f t="shared" si="120"/>
        <v>0</v>
      </c>
      <c r="E206" s="18">
        <v>0</v>
      </c>
      <c r="F206" s="18">
        <v>0</v>
      </c>
      <c r="G206" s="18">
        <f t="shared" si="121"/>
        <v>0</v>
      </c>
      <c r="H206" s="18">
        <v>0</v>
      </c>
      <c r="I206" s="18">
        <v>0</v>
      </c>
      <c r="J206" s="18">
        <f t="shared" si="122"/>
        <v>0</v>
      </c>
      <c r="K206" s="18">
        <v>0</v>
      </c>
      <c r="L206" s="18">
        <v>0</v>
      </c>
      <c r="M206" s="18">
        <f t="shared" si="123"/>
        <v>0</v>
      </c>
      <c r="N206" s="18">
        <v>0</v>
      </c>
      <c r="O206" s="18">
        <v>0</v>
      </c>
      <c r="P206" s="18">
        <f t="shared" si="124"/>
        <v>0</v>
      </c>
      <c r="Q206" s="18">
        <f t="shared" si="125"/>
        <v>0</v>
      </c>
      <c r="R206" s="18">
        <f t="shared" si="125"/>
        <v>0</v>
      </c>
    </row>
    <row r="207" spans="1:18" s="4" customFormat="1" x14ac:dyDescent="0.25">
      <c r="A207" s="22"/>
      <c r="B207" s="21"/>
      <c r="C207" s="23" t="s">
        <v>16</v>
      </c>
      <c r="D207" s="18">
        <f t="shared" si="120"/>
        <v>0</v>
      </c>
      <c r="E207" s="18">
        <v>0</v>
      </c>
      <c r="F207" s="18">
        <v>0</v>
      </c>
      <c r="G207" s="18">
        <f t="shared" si="121"/>
        <v>0</v>
      </c>
      <c r="H207" s="18">
        <v>0</v>
      </c>
      <c r="I207" s="18">
        <v>0</v>
      </c>
      <c r="J207" s="18">
        <f t="shared" si="122"/>
        <v>0</v>
      </c>
      <c r="K207" s="18">
        <v>0</v>
      </c>
      <c r="L207" s="18">
        <v>0</v>
      </c>
      <c r="M207" s="18">
        <f t="shared" si="123"/>
        <v>0</v>
      </c>
      <c r="N207" s="18">
        <v>0</v>
      </c>
      <c r="O207" s="18">
        <v>0</v>
      </c>
      <c r="P207" s="18">
        <f t="shared" si="124"/>
        <v>0</v>
      </c>
      <c r="Q207" s="18">
        <f t="shared" si="125"/>
        <v>0</v>
      </c>
      <c r="R207" s="18">
        <f t="shared" si="125"/>
        <v>0</v>
      </c>
    </row>
    <row r="208" spans="1:18" s="4" customFormat="1" x14ac:dyDescent="0.25">
      <c r="A208" s="22"/>
      <c r="B208" s="21"/>
      <c r="C208" s="23" t="s">
        <v>15</v>
      </c>
      <c r="D208" s="18">
        <f t="shared" si="120"/>
        <v>0</v>
      </c>
      <c r="E208" s="18">
        <v>0</v>
      </c>
      <c r="F208" s="18">
        <v>0</v>
      </c>
      <c r="G208" s="18">
        <f t="shared" si="121"/>
        <v>0</v>
      </c>
      <c r="H208" s="18">
        <v>0</v>
      </c>
      <c r="I208" s="18">
        <v>0</v>
      </c>
      <c r="J208" s="18">
        <f t="shared" si="122"/>
        <v>0</v>
      </c>
      <c r="K208" s="18">
        <v>0</v>
      </c>
      <c r="L208" s="18">
        <v>0</v>
      </c>
      <c r="M208" s="18">
        <f t="shared" si="123"/>
        <v>0</v>
      </c>
      <c r="N208" s="18">
        <v>0</v>
      </c>
      <c r="O208" s="18">
        <v>0</v>
      </c>
      <c r="P208" s="18">
        <f t="shared" si="124"/>
        <v>0</v>
      </c>
      <c r="Q208" s="18">
        <f t="shared" si="125"/>
        <v>0</v>
      </c>
      <c r="R208" s="18">
        <f t="shared" si="125"/>
        <v>0</v>
      </c>
    </row>
    <row r="209" spans="1:18" s="4" customFormat="1" x14ac:dyDescent="0.25">
      <c r="A209" s="22"/>
      <c r="B209" s="21"/>
      <c r="C209" s="23" t="s">
        <v>14</v>
      </c>
      <c r="D209" s="18">
        <f t="shared" si="120"/>
        <v>0</v>
      </c>
      <c r="E209" s="18">
        <v>0</v>
      </c>
      <c r="F209" s="18">
        <v>0</v>
      </c>
      <c r="G209" s="18">
        <f t="shared" si="121"/>
        <v>0</v>
      </c>
      <c r="H209" s="18">
        <v>0</v>
      </c>
      <c r="I209" s="18">
        <v>0</v>
      </c>
      <c r="J209" s="18">
        <f t="shared" si="122"/>
        <v>0</v>
      </c>
      <c r="K209" s="18">
        <v>0</v>
      </c>
      <c r="L209" s="18">
        <v>0</v>
      </c>
      <c r="M209" s="18">
        <f t="shared" si="123"/>
        <v>0</v>
      </c>
      <c r="N209" s="18">
        <v>0</v>
      </c>
      <c r="O209" s="18">
        <v>0</v>
      </c>
      <c r="P209" s="18">
        <f t="shared" si="124"/>
        <v>0</v>
      </c>
      <c r="Q209" s="18">
        <f t="shared" si="125"/>
        <v>0</v>
      </c>
      <c r="R209" s="18">
        <f t="shared" si="125"/>
        <v>0</v>
      </c>
    </row>
    <row r="210" spans="1:18" s="4" customFormat="1" x14ac:dyDescent="0.25">
      <c r="A210" s="22"/>
      <c r="B210" s="21"/>
      <c r="C210" s="23" t="s">
        <v>13</v>
      </c>
      <c r="D210" s="18">
        <f t="shared" si="120"/>
        <v>0</v>
      </c>
      <c r="E210" s="18">
        <v>0</v>
      </c>
      <c r="F210" s="18">
        <v>0</v>
      </c>
      <c r="G210" s="18">
        <f t="shared" si="121"/>
        <v>0</v>
      </c>
      <c r="H210" s="18">
        <v>0</v>
      </c>
      <c r="I210" s="18">
        <v>0</v>
      </c>
      <c r="J210" s="18">
        <f t="shared" si="122"/>
        <v>0</v>
      </c>
      <c r="K210" s="18">
        <v>0</v>
      </c>
      <c r="L210" s="18">
        <v>0</v>
      </c>
      <c r="M210" s="18">
        <f t="shared" si="123"/>
        <v>0</v>
      </c>
      <c r="N210" s="18">
        <v>0</v>
      </c>
      <c r="O210" s="18">
        <v>0</v>
      </c>
      <c r="P210" s="18">
        <f t="shared" si="124"/>
        <v>0</v>
      </c>
      <c r="Q210" s="18">
        <f t="shared" si="125"/>
        <v>0</v>
      </c>
      <c r="R210" s="18">
        <f t="shared" si="125"/>
        <v>0</v>
      </c>
    </row>
    <row r="211" spans="1:18" s="4" customFormat="1" x14ac:dyDescent="0.25">
      <c r="A211" s="22"/>
      <c r="B211" s="21"/>
      <c r="C211" s="20" t="s">
        <v>2</v>
      </c>
      <c r="D211" s="18">
        <f t="shared" si="120"/>
        <v>484349</v>
      </c>
      <c r="E211" s="18">
        <v>244742</v>
      </c>
      <c r="F211" s="18">
        <v>239607</v>
      </c>
      <c r="G211" s="18">
        <f t="shared" si="121"/>
        <v>503476</v>
      </c>
      <c r="H211" s="18">
        <v>254644</v>
      </c>
      <c r="I211" s="18">
        <v>248832</v>
      </c>
      <c r="J211" s="18">
        <f t="shared" si="122"/>
        <v>551817</v>
      </c>
      <c r="K211" s="18">
        <v>273185</v>
      </c>
      <c r="L211" s="18">
        <v>278632</v>
      </c>
      <c r="M211" s="18">
        <f t="shared" si="123"/>
        <v>640867</v>
      </c>
      <c r="N211" s="18">
        <v>317989</v>
      </c>
      <c r="O211" s="18">
        <v>322878</v>
      </c>
      <c r="P211" s="18">
        <f t="shared" si="124"/>
        <v>2180509</v>
      </c>
      <c r="Q211" s="18">
        <f t="shared" si="125"/>
        <v>1090560</v>
      </c>
      <c r="R211" s="18">
        <f t="shared" si="125"/>
        <v>1089949</v>
      </c>
    </row>
    <row r="212" spans="1:18" s="4" customFormat="1" x14ac:dyDescent="0.25">
      <c r="A212" s="22"/>
      <c r="B212" s="21"/>
      <c r="C212" s="20" t="s">
        <v>1</v>
      </c>
      <c r="D212" s="18">
        <f t="shared" si="120"/>
        <v>0</v>
      </c>
      <c r="E212" s="18">
        <v>0</v>
      </c>
      <c r="F212" s="18">
        <v>0</v>
      </c>
      <c r="G212" s="18">
        <f t="shared" si="121"/>
        <v>0</v>
      </c>
      <c r="H212" s="18">
        <v>0</v>
      </c>
      <c r="I212" s="18">
        <v>0</v>
      </c>
      <c r="J212" s="18">
        <f t="shared" si="122"/>
        <v>0</v>
      </c>
      <c r="K212" s="18">
        <v>0</v>
      </c>
      <c r="L212" s="18">
        <v>0</v>
      </c>
      <c r="M212" s="18">
        <f t="shared" si="123"/>
        <v>0</v>
      </c>
      <c r="N212" s="18">
        <v>0</v>
      </c>
      <c r="O212" s="18">
        <v>0</v>
      </c>
      <c r="P212" s="18">
        <f t="shared" si="124"/>
        <v>0</v>
      </c>
      <c r="Q212" s="18">
        <f t="shared" si="125"/>
        <v>0</v>
      </c>
      <c r="R212" s="18">
        <f t="shared" si="125"/>
        <v>0</v>
      </c>
    </row>
    <row r="213" spans="1:18" s="4" customFormat="1" x14ac:dyDescent="0.25">
      <c r="A213" s="22"/>
      <c r="B213" s="21"/>
      <c r="C213" s="23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s="9" customFormat="1" x14ac:dyDescent="0.25">
      <c r="A214" s="28"/>
      <c r="B214" s="27" t="s">
        <v>12</v>
      </c>
      <c r="C214" s="11"/>
      <c r="D214" s="30">
        <f>+E214+F214</f>
        <v>0</v>
      </c>
      <c r="E214" s="10">
        <f>SUM(E215:E218)</f>
        <v>0</v>
      </c>
      <c r="F214" s="10">
        <f>SUM(F215:F218)</f>
        <v>0</v>
      </c>
      <c r="G214" s="30">
        <f>+H214+I214</f>
        <v>0</v>
      </c>
      <c r="H214" s="10">
        <f>SUM(H215:H218)</f>
        <v>0</v>
      </c>
      <c r="I214" s="10">
        <f>SUM(I215:I218)</f>
        <v>0</v>
      </c>
      <c r="J214" s="30">
        <f>+K214+L214</f>
        <v>0</v>
      </c>
      <c r="K214" s="10">
        <f>SUM(K215:K218)</f>
        <v>0</v>
      </c>
      <c r="L214" s="10">
        <f>SUM(L215:L218)</f>
        <v>0</v>
      </c>
      <c r="M214" s="30">
        <f>+N214+O214</f>
        <v>0</v>
      </c>
      <c r="N214" s="10">
        <f>SUM(N215:N218)</f>
        <v>0</v>
      </c>
      <c r="O214" s="10">
        <f>SUM(O215:O218)</f>
        <v>0</v>
      </c>
      <c r="P214" s="30">
        <f>+Q214+R214</f>
        <v>0</v>
      </c>
      <c r="Q214" s="10">
        <f>SUM(Q215:Q218)</f>
        <v>0</v>
      </c>
      <c r="R214" s="10">
        <f>SUM(R215:R218)</f>
        <v>0</v>
      </c>
    </row>
    <row r="215" spans="1:18" s="4" customFormat="1" x14ac:dyDescent="0.25">
      <c r="A215" s="22"/>
      <c r="B215" s="21"/>
      <c r="C215" s="23" t="s">
        <v>11</v>
      </c>
      <c r="D215" s="18">
        <f>+E215+F215</f>
        <v>0</v>
      </c>
      <c r="E215" s="18">
        <v>0</v>
      </c>
      <c r="F215" s="18">
        <v>0</v>
      </c>
      <c r="G215" s="18">
        <f>+H215+I215</f>
        <v>0</v>
      </c>
      <c r="H215" s="18">
        <v>0</v>
      </c>
      <c r="I215" s="18">
        <v>0</v>
      </c>
      <c r="J215" s="18">
        <f>+K215+L215</f>
        <v>0</v>
      </c>
      <c r="K215" s="18">
        <v>0</v>
      </c>
      <c r="L215" s="18">
        <v>0</v>
      </c>
      <c r="M215" s="18">
        <f>+N215+O215</f>
        <v>0</v>
      </c>
      <c r="N215" s="18">
        <v>0</v>
      </c>
      <c r="O215" s="18">
        <v>0</v>
      </c>
      <c r="P215" s="18">
        <f>+Q215+R215</f>
        <v>0</v>
      </c>
      <c r="Q215" s="18">
        <f t="shared" ref="Q215:R218" si="126">+E215+H215+K215+N215</f>
        <v>0</v>
      </c>
      <c r="R215" s="18">
        <f t="shared" si="126"/>
        <v>0</v>
      </c>
    </row>
    <row r="216" spans="1:18" s="4" customFormat="1" x14ac:dyDescent="0.25">
      <c r="A216" s="22"/>
      <c r="B216" s="21"/>
      <c r="C216" s="23" t="s">
        <v>10</v>
      </c>
      <c r="D216" s="18">
        <f>+E216+F216</f>
        <v>0</v>
      </c>
      <c r="E216" s="18">
        <v>0</v>
      </c>
      <c r="F216" s="18">
        <v>0</v>
      </c>
      <c r="G216" s="18">
        <f>+H216+I216</f>
        <v>0</v>
      </c>
      <c r="H216" s="18">
        <v>0</v>
      </c>
      <c r="I216" s="18">
        <v>0</v>
      </c>
      <c r="J216" s="18">
        <f>+K216+L216</f>
        <v>0</v>
      </c>
      <c r="K216" s="18">
        <v>0</v>
      </c>
      <c r="L216" s="18">
        <v>0</v>
      </c>
      <c r="M216" s="18">
        <f>+N216+O216</f>
        <v>0</v>
      </c>
      <c r="N216" s="18">
        <v>0</v>
      </c>
      <c r="O216" s="18">
        <v>0</v>
      </c>
      <c r="P216" s="18">
        <f>+Q216+R216</f>
        <v>0</v>
      </c>
      <c r="Q216" s="18">
        <f t="shared" si="126"/>
        <v>0</v>
      </c>
      <c r="R216" s="18">
        <f t="shared" si="126"/>
        <v>0</v>
      </c>
    </row>
    <row r="217" spans="1:18" s="4" customFormat="1" x14ac:dyDescent="0.25">
      <c r="A217" s="22"/>
      <c r="B217" s="21"/>
      <c r="C217" s="20" t="s">
        <v>2</v>
      </c>
      <c r="D217" s="18">
        <f>+E217+F217</f>
        <v>0</v>
      </c>
      <c r="E217" s="18">
        <v>0</v>
      </c>
      <c r="F217" s="18">
        <v>0</v>
      </c>
      <c r="G217" s="18">
        <f>+H217+I217</f>
        <v>0</v>
      </c>
      <c r="H217" s="18">
        <v>0</v>
      </c>
      <c r="I217" s="18">
        <v>0</v>
      </c>
      <c r="J217" s="18">
        <f>+K217+L217</f>
        <v>0</v>
      </c>
      <c r="K217" s="18">
        <v>0</v>
      </c>
      <c r="L217" s="18">
        <v>0</v>
      </c>
      <c r="M217" s="18">
        <f>+N217+O217</f>
        <v>0</v>
      </c>
      <c r="N217" s="18">
        <v>0</v>
      </c>
      <c r="O217" s="18">
        <v>0</v>
      </c>
      <c r="P217" s="18">
        <f>+Q217+R217</f>
        <v>0</v>
      </c>
      <c r="Q217" s="18">
        <f t="shared" si="126"/>
        <v>0</v>
      </c>
      <c r="R217" s="18">
        <f t="shared" si="126"/>
        <v>0</v>
      </c>
    </row>
    <row r="218" spans="1:18" s="29" customFormat="1" x14ac:dyDescent="0.25">
      <c r="A218" s="22"/>
      <c r="B218" s="21"/>
      <c r="C218" s="20" t="s">
        <v>1</v>
      </c>
      <c r="D218" s="18">
        <f>+E218+F218</f>
        <v>0</v>
      </c>
      <c r="E218" s="18">
        <v>0</v>
      </c>
      <c r="F218" s="18">
        <v>0</v>
      </c>
      <c r="G218" s="18">
        <f>+H218+I218</f>
        <v>0</v>
      </c>
      <c r="H218" s="18">
        <v>0</v>
      </c>
      <c r="I218" s="18">
        <v>0</v>
      </c>
      <c r="J218" s="18">
        <f>+K218+L218</f>
        <v>0</v>
      </c>
      <c r="K218" s="18">
        <v>0</v>
      </c>
      <c r="L218" s="18">
        <v>0</v>
      </c>
      <c r="M218" s="18">
        <f>+N218+O218</f>
        <v>0</v>
      </c>
      <c r="N218" s="18">
        <v>0</v>
      </c>
      <c r="O218" s="18">
        <v>0</v>
      </c>
      <c r="P218" s="18">
        <f>+Q218+R218</f>
        <v>0</v>
      </c>
      <c r="Q218" s="18">
        <f t="shared" si="126"/>
        <v>0</v>
      </c>
      <c r="R218" s="18">
        <f t="shared" si="126"/>
        <v>0</v>
      </c>
    </row>
    <row r="219" spans="1:18" s="29" customFormat="1" x14ac:dyDescent="0.25">
      <c r="A219" s="22"/>
      <c r="B219" s="21"/>
      <c r="C219" s="23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s="26" customFormat="1" x14ac:dyDescent="0.25">
      <c r="A220" s="28"/>
      <c r="B220" s="27" t="s">
        <v>9</v>
      </c>
      <c r="C220" s="11"/>
      <c r="D220" s="10">
        <f t="shared" ref="D220:D228" si="127">+E220+F220</f>
        <v>1005666</v>
      </c>
      <c r="E220" s="10">
        <f>SUM(E222:E228)</f>
        <v>495006</v>
      </c>
      <c r="F220" s="10">
        <f>SUM(F222:F228)</f>
        <v>510660</v>
      </c>
      <c r="G220" s="10">
        <f t="shared" ref="G220:G228" si="128">+H220+I220</f>
        <v>1161980</v>
      </c>
      <c r="H220" s="10">
        <f>SUM(H222:H228)</f>
        <v>578837</v>
      </c>
      <c r="I220" s="10">
        <f>SUM(I222:I228)</f>
        <v>583143</v>
      </c>
      <c r="J220" s="10">
        <f t="shared" ref="J220:J228" si="129">+K220+L220</f>
        <v>970659</v>
      </c>
      <c r="K220" s="10">
        <f>SUM(K222:K228)</f>
        <v>485358</v>
      </c>
      <c r="L220" s="10">
        <f>SUM(L222:L228)</f>
        <v>485301</v>
      </c>
      <c r="M220" s="10">
        <f t="shared" ref="M220:M228" si="130">+N220+O220</f>
        <v>1082275</v>
      </c>
      <c r="N220" s="10">
        <f>SUM(N222:N228)</f>
        <v>545548</v>
      </c>
      <c r="O220" s="10">
        <f>SUM(O222:O228)</f>
        <v>536727</v>
      </c>
      <c r="P220" s="10">
        <f t="shared" ref="P220:P228" si="131">+Q220+R220</f>
        <v>4220580</v>
      </c>
      <c r="Q220" s="10">
        <f>SUM(Q222:Q228)</f>
        <v>2104749</v>
      </c>
      <c r="R220" s="10">
        <f>SUM(R222:R228)</f>
        <v>2115831</v>
      </c>
    </row>
    <row r="221" spans="1:18" s="4" customFormat="1" x14ac:dyDescent="0.25">
      <c r="A221" s="22"/>
      <c r="B221" s="21"/>
      <c r="C221" s="23" t="s">
        <v>8</v>
      </c>
      <c r="D221" s="18">
        <f t="shared" si="127"/>
        <v>640803</v>
      </c>
      <c r="E221" s="18">
        <f>+E222+E223</f>
        <v>316234</v>
      </c>
      <c r="F221" s="18">
        <f>+F222+F223</f>
        <v>324569</v>
      </c>
      <c r="G221" s="18">
        <f t="shared" si="128"/>
        <v>745520</v>
      </c>
      <c r="H221" s="18">
        <f>+H222+H223</f>
        <v>375015</v>
      </c>
      <c r="I221" s="18">
        <f>+I222+I223</f>
        <v>370505</v>
      </c>
      <c r="J221" s="18">
        <f t="shared" si="129"/>
        <v>615611</v>
      </c>
      <c r="K221" s="18">
        <f>+K222+K223</f>
        <v>308879</v>
      </c>
      <c r="L221" s="18">
        <f>+L222+L223</f>
        <v>306732</v>
      </c>
      <c r="M221" s="18">
        <f t="shared" si="130"/>
        <v>697456</v>
      </c>
      <c r="N221" s="18">
        <f>+N222+N223</f>
        <v>361288</v>
      </c>
      <c r="O221" s="18">
        <f>+O222+O223</f>
        <v>336168</v>
      </c>
      <c r="P221" s="18">
        <f t="shared" si="131"/>
        <v>2699390</v>
      </c>
      <c r="Q221" s="18">
        <f t="shared" ref="Q221:R228" si="132">+E221+H221+K221+N221</f>
        <v>1361416</v>
      </c>
      <c r="R221" s="18">
        <f t="shared" si="132"/>
        <v>1337974</v>
      </c>
    </row>
    <row r="222" spans="1:18" s="4" customFormat="1" x14ac:dyDescent="0.25">
      <c r="A222" s="22"/>
      <c r="B222" s="21"/>
      <c r="C222" s="25" t="s">
        <v>7</v>
      </c>
      <c r="D222" s="24">
        <f t="shared" si="127"/>
        <v>639049</v>
      </c>
      <c r="E222" s="24">
        <v>315243</v>
      </c>
      <c r="F222" s="24">
        <v>323806</v>
      </c>
      <c r="G222" s="24">
        <f t="shared" si="128"/>
        <v>745169</v>
      </c>
      <c r="H222" s="24">
        <v>374723</v>
      </c>
      <c r="I222" s="24">
        <v>370446</v>
      </c>
      <c r="J222" s="24">
        <f t="shared" si="129"/>
        <v>608036</v>
      </c>
      <c r="K222" s="24">
        <v>304218</v>
      </c>
      <c r="L222" s="24">
        <v>303818</v>
      </c>
      <c r="M222" s="24">
        <f t="shared" si="130"/>
        <v>687928</v>
      </c>
      <c r="N222" s="24">
        <v>354177</v>
      </c>
      <c r="O222" s="24">
        <v>333751</v>
      </c>
      <c r="P222" s="24">
        <f t="shared" si="131"/>
        <v>2680182</v>
      </c>
      <c r="Q222" s="18">
        <f t="shared" si="132"/>
        <v>1348361</v>
      </c>
      <c r="R222" s="18">
        <f t="shared" si="132"/>
        <v>1331821</v>
      </c>
    </row>
    <row r="223" spans="1:18" s="4" customFormat="1" x14ac:dyDescent="0.25">
      <c r="A223" s="22"/>
      <c r="B223" s="21"/>
      <c r="C223" s="25" t="s">
        <v>6</v>
      </c>
      <c r="D223" s="24">
        <f t="shared" si="127"/>
        <v>1754</v>
      </c>
      <c r="E223" s="24">
        <v>991</v>
      </c>
      <c r="F223" s="24">
        <v>763</v>
      </c>
      <c r="G223" s="24">
        <f t="shared" si="128"/>
        <v>351</v>
      </c>
      <c r="H223" s="24">
        <v>292</v>
      </c>
      <c r="I223" s="24">
        <v>59</v>
      </c>
      <c r="J223" s="24">
        <f t="shared" si="129"/>
        <v>7575</v>
      </c>
      <c r="K223" s="24">
        <v>4661</v>
      </c>
      <c r="L223" s="24">
        <v>2914</v>
      </c>
      <c r="M223" s="24">
        <f t="shared" si="130"/>
        <v>9528</v>
      </c>
      <c r="N223" s="24">
        <v>7111</v>
      </c>
      <c r="O223" s="24">
        <v>2417</v>
      </c>
      <c r="P223" s="24">
        <f t="shared" si="131"/>
        <v>19208</v>
      </c>
      <c r="Q223" s="18">
        <f t="shared" si="132"/>
        <v>13055</v>
      </c>
      <c r="R223" s="18">
        <f t="shared" si="132"/>
        <v>6153</v>
      </c>
    </row>
    <row r="224" spans="1:18" s="4" customFormat="1" x14ac:dyDescent="0.25">
      <c r="A224" s="22"/>
      <c r="B224" s="21"/>
      <c r="C224" s="23" t="s">
        <v>5</v>
      </c>
      <c r="D224" s="18">
        <f t="shared" si="127"/>
        <v>364192</v>
      </c>
      <c r="E224" s="18">
        <v>178499</v>
      </c>
      <c r="F224" s="18">
        <v>185693</v>
      </c>
      <c r="G224" s="18">
        <f t="shared" si="128"/>
        <v>414680</v>
      </c>
      <c r="H224" s="18">
        <v>202944</v>
      </c>
      <c r="I224" s="18">
        <v>211736</v>
      </c>
      <c r="J224" s="18">
        <f t="shared" si="129"/>
        <v>353804</v>
      </c>
      <c r="K224" s="18">
        <v>175993</v>
      </c>
      <c r="L224" s="18">
        <v>177811</v>
      </c>
      <c r="M224" s="18">
        <f t="shared" si="130"/>
        <v>384371</v>
      </c>
      <c r="N224" s="18">
        <f>94799+89206</f>
        <v>184005</v>
      </c>
      <c r="O224" s="18">
        <f>98466+101900</f>
        <v>200366</v>
      </c>
      <c r="P224" s="18">
        <f t="shared" si="131"/>
        <v>1517047</v>
      </c>
      <c r="Q224" s="18">
        <f t="shared" si="132"/>
        <v>741441</v>
      </c>
      <c r="R224" s="18">
        <f t="shared" si="132"/>
        <v>775606</v>
      </c>
    </row>
    <row r="225" spans="1:18" s="4" customFormat="1" x14ac:dyDescent="0.25">
      <c r="A225" s="22"/>
      <c r="B225" s="21"/>
      <c r="C225" s="23" t="s">
        <v>4</v>
      </c>
      <c r="D225" s="18">
        <f t="shared" si="127"/>
        <v>0</v>
      </c>
      <c r="E225" s="18">
        <v>0</v>
      </c>
      <c r="F225" s="18">
        <v>0</v>
      </c>
      <c r="G225" s="18">
        <f t="shared" si="128"/>
        <v>0</v>
      </c>
      <c r="H225" s="18">
        <v>0</v>
      </c>
      <c r="I225" s="18">
        <v>0</v>
      </c>
      <c r="J225" s="18">
        <f t="shared" si="129"/>
        <v>0</v>
      </c>
      <c r="K225" s="18">
        <v>0</v>
      </c>
      <c r="L225" s="18">
        <v>0</v>
      </c>
      <c r="M225" s="18">
        <f t="shared" si="130"/>
        <v>0</v>
      </c>
      <c r="N225" s="18">
        <v>0</v>
      </c>
      <c r="O225" s="18">
        <v>0</v>
      </c>
      <c r="P225" s="18">
        <f t="shared" si="131"/>
        <v>0</v>
      </c>
      <c r="Q225" s="18">
        <f t="shared" si="132"/>
        <v>0</v>
      </c>
      <c r="R225" s="18">
        <f t="shared" si="132"/>
        <v>0</v>
      </c>
    </row>
    <row r="226" spans="1:18" s="4" customFormat="1" x14ac:dyDescent="0.25">
      <c r="A226" s="22"/>
      <c r="B226" s="21"/>
      <c r="C226" s="23" t="s">
        <v>3</v>
      </c>
      <c r="D226" s="18">
        <f t="shared" si="127"/>
        <v>0</v>
      </c>
      <c r="E226" s="18">
        <v>0</v>
      </c>
      <c r="F226" s="18">
        <v>0</v>
      </c>
      <c r="G226" s="18">
        <f t="shared" si="128"/>
        <v>0</v>
      </c>
      <c r="H226" s="18">
        <v>0</v>
      </c>
      <c r="I226" s="18">
        <v>0</v>
      </c>
      <c r="J226" s="18">
        <f t="shared" si="129"/>
        <v>0</v>
      </c>
      <c r="K226" s="18">
        <v>0</v>
      </c>
      <c r="L226" s="18">
        <v>0</v>
      </c>
      <c r="M226" s="18">
        <f t="shared" si="130"/>
        <v>0</v>
      </c>
      <c r="N226" s="18">
        <v>0</v>
      </c>
      <c r="O226" s="18">
        <v>0</v>
      </c>
      <c r="P226" s="18">
        <f t="shared" si="131"/>
        <v>0</v>
      </c>
      <c r="Q226" s="18">
        <f t="shared" si="132"/>
        <v>0</v>
      </c>
      <c r="R226" s="18">
        <f t="shared" si="132"/>
        <v>0</v>
      </c>
    </row>
    <row r="227" spans="1:18" s="4" customFormat="1" x14ac:dyDescent="0.25">
      <c r="A227" s="22"/>
      <c r="B227" s="21"/>
      <c r="C227" s="20" t="s">
        <v>2</v>
      </c>
      <c r="D227" s="18">
        <f t="shared" si="127"/>
        <v>9</v>
      </c>
      <c r="E227" s="18">
        <v>3</v>
      </c>
      <c r="F227" s="18">
        <v>6</v>
      </c>
      <c r="G227" s="18">
        <f t="shared" si="128"/>
        <v>11</v>
      </c>
      <c r="H227" s="18">
        <v>3</v>
      </c>
      <c r="I227" s="18">
        <v>8</v>
      </c>
      <c r="J227" s="18">
        <f t="shared" si="129"/>
        <v>0</v>
      </c>
      <c r="K227" s="18">
        <v>0</v>
      </c>
      <c r="L227" s="18">
        <v>0</v>
      </c>
      <c r="M227" s="18">
        <f t="shared" si="130"/>
        <v>0</v>
      </c>
      <c r="N227" s="18">
        <v>0</v>
      </c>
      <c r="O227" s="18">
        <v>0</v>
      </c>
      <c r="P227" s="18">
        <f t="shared" si="131"/>
        <v>20</v>
      </c>
      <c r="Q227" s="18">
        <f t="shared" si="132"/>
        <v>6</v>
      </c>
      <c r="R227" s="18">
        <f t="shared" si="132"/>
        <v>14</v>
      </c>
    </row>
    <row r="228" spans="1:18" s="4" customFormat="1" x14ac:dyDescent="0.25">
      <c r="A228" s="8"/>
      <c r="B228" s="7"/>
      <c r="C228" s="19" t="s">
        <v>1</v>
      </c>
      <c r="D228" s="5">
        <f t="shared" si="127"/>
        <v>662</v>
      </c>
      <c r="E228" s="5">
        <v>270</v>
      </c>
      <c r="F228" s="5">
        <v>392</v>
      </c>
      <c r="G228" s="5">
        <f t="shared" si="128"/>
        <v>1769</v>
      </c>
      <c r="H228" s="5">
        <v>875</v>
      </c>
      <c r="I228" s="5">
        <v>894</v>
      </c>
      <c r="J228" s="5">
        <f t="shared" si="129"/>
        <v>1244</v>
      </c>
      <c r="K228" s="5">
        <v>486</v>
      </c>
      <c r="L228" s="5">
        <v>758</v>
      </c>
      <c r="M228" s="5">
        <f t="shared" si="130"/>
        <v>448</v>
      </c>
      <c r="N228" s="5">
        <v>255</v>
      </c>
      <c r="O228" s="5">
        <v>193</v>
      </c>
      <c r="P228" s="5">
        <f t="shared" si="131"/>
        <v>4123</v>
      </c>
      <c r="Q228" s="18">
        <f t="shared" si="132"/>
        <v>1886</v>
      </c>
      <c r="R228" s="18">
        <f t="shared" si="132"/>
        <v>2237</v>
      </c>
    </row>
    <row r="229" spans="1:18" s="4" customFormat="1" x14ac:dyDescent="0.25">
      <c r="A229" s="17"/>
      <c r="B229" s="16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s="9" customFormat="1" x14ac:dyDescent="0.25">
      <c r="A230" s="13" t="s">
        <v>0</v>
      </c>
      <c r="B230" s="12"/>
      <c r="C230" s="11"/>
      <c r="D230" s="10">
        <f>+E230+F230</f>
        <v>14258884</v>
      </c>
      <c r="E230" s="10">
        <f>+E9+E38+E95+E152+E191</f>
        <v>7342823</v>
      </c>
      <c r="F230" s="10">
        <f>+F9+F38+F95+F152+F191</f>
        <v>6916061</v>
      </c>
      <c r="G230" s="10">
        <f>+H230+I230</f>
        <v>20027478</v>
      </c>
      <c r="H230" s="10">
        <f>+H9+H38+H95+H152+H191</f>
        <v>10261025</v>
      </c>
      <c r="I230" s="10">
        <f>+I9+I38+I95+I152+I191</f>
        <v>9766453</v>
      </c>
      <c r="J230" s="10">
        <f>+K230+L230</f>
        <v>12740263</v>
      </c>
      <c r="K230" s="10">
        <f>+K9+K38+K95+K152+K191</f>
        <v>6510355</v>
      </c>
      <c r="L230" s="10">
        <f>+L9+L38+L95+L152+L191</f>
        <v>6229908</v>
      </c>
      <c r="M230" s="10">
        <f>+N230+O230</f>
        <v>15736107</v>
      </c>
      <c r="N230" s="10">
        <f>+N9+N38+N95+N152+N191</f>
        <v>8080617</v>
      </c>
      <c r="O230" s="10">
        <f>+O9+O38+O95+O152+O191</f>
        <v>7655490</v>
      </c>
      <c r="P230" s="10">
        <f>+Q230+R230</f>
        <v>62762732</v>
      </c>
      <c r="Q230" s="10">
        <f>+Q9+Q38+Q95+Q152+Q191</f>
        <v>32194820</v>
      </c>
      <c r="R230" s="10">
        <f>+R9+R38+R95+R152+R191</f>
        <v>30567912</v>
      </c>
    </row>
    <row r="231" spans="1:18" s="4" customFormat="1" x14ac:dyDescent="0.25">
      <c r="A231" s="8"/>
      <c r="B231" s="7"/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x14ac:dyDescent="0.25">
      <c r="P232" s="3"/>
      <c r="Q232" s="3"/>
      <c r="R232" s="3"/>
    </row>
    <row r="233" spans="1:18" x14ac:dyDescent="0.25">
      <c r="P233" s="3"/>
      <c r="Q233" s="3"/>
      <c r="R233" s="3"/>
    </row>
  </sheetData>
  <mergeCells count="6">
    <mergeCell ref="P6:R6"/>
    <mergeCell ref="A6:C7"/>
    <mergeCell ref="D6:F6"/>
    <mergeCell ref="G6:I6"/>
    <mergeCell ref="J6:L6"/>
    <mergeCell ref="M6:O6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sum-pass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Nicole M. Jacinto</cp:lastModifiedBy>
  <cp:lastPrinted>2017-11-09T03:46:13Z</cp:lastPrinted>
  <dcterms:created xsi:type="dcterms:W3CDTF">2017-09-15T06:57:41Z</dcterms:created>
  <dcterms:modified xsi:type="dcterms:W3CDTF">2017-11-09T03:46:18Z</dcterms:modified>
</cp:coreProperties>
</file>