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C-PG 2016\Overall Outsourced\docs prior to bidding\"/>
    </mc:Choice>
  </mc:AlternateContent>
  <bookViews>
    <workbookView xWindow="0" yWindow="0" windowWidth="20400" windowHeight="7755"/>
  </bookViews>
  <sheets>
    <sheet name="BID FORM" sheetId="1" r:id="rId1"/>
  </sheets>
  <externalReferences>
    <externalReference r:id="rId2"/>
  </externalReferences>
  <definedNames>
    <definedName name="_xlnm.Print_Area" localSheetId="0">'BID FORM'!$A$5:$U$101</definedName>
    <definedName name="_xlnm.Print_Titles" localSheetId="0">'BID FORM'!$5:$12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3" i="1" l="1"/>
  <c r="J93" i="1"/>
  <c r="I93" i="1"/>
  <c r="H93" i="1"/>
  <c r="G93" i="1"/>
  <c r="F93" i="1"/>
  <c r="F95" i="1" s="1"/>
  <c r="E93" i="1"/>
  <c r="E95" i="1" s="1"/>
  <c r="C93" i="1"/>
  <c r="C95" i="1" s="1"/>
  <c r="B93" i="1"/>
  <c r="B95" i="1" s="1"/>
  <c r="N92" i="1"/>
  <c r="N93" i="1" s="1"/>
  <c r="D92" i="1"/>
  <c r="M92" i="1" s="1"/>
  <c r="M93" i="1" s="1"/>
  <c r="N91" i="1"/>
  <c r="M91" i="1"/>
  <c r="K91" i="1"/>
  <c r="L91" i="1" s="1"/>
  <c r="O91" i="1" s="1"/>
  <c r="V89" i="1"/>
  <c r="X85" i="1"/>
  <c r="W85" i="1"/>
  <c r="N85" i="1"/>
  <c r="M85" i="1"/>
  <c r="K85" i="1"/>
  <c r="L85" i="1" s="1"/>
  <c r="X84" i="1"/>
  <c r="X86" i="1" s="1"/>
  <c r="W84" i="1"/>
  <c r="N84" i="1"/>
  <c r="M84" i="1"/>
  <c r="K84" i="1"/>
  <c r="L84" i="1" s="1"/>
  <c r="X83" i="1"/>
  <c r="W83" i="1"/>
  <c r="T83" i="1"/>
  <c r="J83" i="1"/>
  <c r="I83" i="1"/>
  <c r="H83" i="1"/>
  <c r="G83" i="1"/>
  <c r="AA82" i="1"/>
  <c r="N82" i="1"/>
  <c r="N83" i="1" s="1"/>
  <c r="M82" i="1"/>
  <c r="M83" i="1" s="1"/>
  <c r="K82" i="1"/>
  <c r="K83" i="1" s="1"/>
  <c r="N81" i="1"/>
  <c r="M81" i="1"/>
  <c r="L81" i="1"/>
  <c r="O81" i="1" s="1"/>
  <c r="K81" i="1"/>
  <c r="X79" i="1"/>
  <c r="W79" i="1"/>
  <c r="T79" i="1"/>
  <c r="J79" i="1"/>
  <c r="I79" i="1"/>
  <c r="H79" i="1"/>
  <c r="G79" i="1"/>
  <c r="AA78" i="1"/>
  <c r="N78" i="1"/>
  <c r="M78" i="1"/>
  <c r="K78" i="1"/>
  <c r="L78" i="1" s="1"/>
  <c r="N77" i="1"/>
  <c r="M77" i="1"/>
  <c r="K77" i="1"/>
  <c r="L77" i="1" s="1"/>
  <c r="N76" i="1"/>
  <c r="M76" i="1"/>
  <c r="M79" i="1" s="1"/>
  <c r="K76" i="1"/>
  <c r="L76" i="1" s="1"/>
  <c r="N75" i="1"/>
  <c r="M75" i="1"/>
  <c r="K75" i="1"/>
  <c r="L75" i="1" s="1"/>
  <c r="X73" i="1"/>
  <c r="W73" i="1"/>
  <c r="T73" i="1"/>
  <c r="J73" i="1"/>
  <c r="I73" i="1"/>
  <c r="H73" i="1"/>
  <c r="G73" i="1"/>
  <c r="AA72" i="1"/>
  <c r="N72" i="1"/>
  <c r="N73" i="1" s="1"/>
  <c r="M72" i="1"/>
  <c r="K72" i="1"/>
  <c r="L72" i="1" s="1"/>
  <c r="O72" i="1" s="1"/>
  <c r="P72" i="1" s="1"/>
  <c r="N71" i="1"/>
  <c r="M71" i="1"/>
  <c r="M73" i="1" s="1"/>
  <c r="L71" i="1"/>
  <c r="K71" i="1"/>
  <c r="N70" i="1"/>
  <c r="M70" i="1"/>
  <c r="K70" i="1"/>
  <c r="L70" i="1" s="1"/>
  <c r="X68" i="1"/>
  <c r="W68" i="1"/>
  <c r="T68" i="1"/>
  <c r="J68" i="1"/>
  <c r="I68" i="1"/>
  <c r="H68" i="1"/>
  <c r="G68" i="1"/>
  <c r="AA67" i="1"/>
  <c r="N67" i="1"/>
  <c r="N68" i="1" s="1"/>
  <c r="M67" i="1"/>
  <c r="M68" i="1" s="1"/>
  <c r="K67" i="1"/>
  <c r="L67" i="1" s="1"/>
  <c r="N66" i="1"/>
  <c r="M66" i="1"/>
  <c r="L66" i="1"/>
  <c r="O66" i="1" s="1"/>
  <c r="K66" i="1"/>
  <c r="X64" i="1"/>
  <c r="W64" i="1"/>
  <c r="T64" i="1"/>
  <c r="J64" i="1"/>
  <c r="I64" i="1"/>
  <c r="H64" i="1"/>
  <c r="G64" i="1"/>
  <c r="AA63" i="1"/>
  <c r="N63" i="1"/>
  <c r="M63" i="1"/>
  <c r="K63" i="1"/>
  <c r="N62" i="1"/>
  <c r="M62" i="1"/>
  <c r="K62" i="1"/>
  <c r="L62" i="1" s="1"/>
  <c r="O62" i="1" s="1"/>
  <c r="N61" i="1"/>
  <c r="N64" i="1" s="1"/>
  <c r="M61" i="1"/>
  <c r="K61" i="1"/>
  <c r="L61" i="1" s="1"/>
  <c r="O61" i="1" s="1"/>
  <c r="N60" i="1"/>
  <c r="M60" i="1"/>
  <c r="K60" i="1"/>
  <c r="L60" i="1" s="1"/>
  <c r="N59" i="1"/>
  <c r="M59" i="1"/>
  <c r="K59" i="1"/>
  <c r="L59" i="1" s="1"/>
  <c r="O59" i="1" s="1"/>
  <c r="X58" i="1"/>
  <c r="W58" i="1"/>
  <c r="T58" i="1"/>
  <c r="J58" i="1"/>
  <c r="I58" i="1"/>
  <c r="H58" i="1"/>
  <c r="G58" i="1"/>
  <c r="AA57" i="1"/>
  <c r="N57" i="1"/>
  <c r="N58" i="1" s="1"/>
  <c r="M57" i="1"/>
  <c r="M58" i="1" s="1"/>
  <c r="K57" i="1"/>
  <c r="K58" i="1" s="1"/>
  <c r="N56" i="1"/>
  <c r="M56" i="1"/>
  <c r="K56" i="1"/>
  <c r="L56" i="1" s="1"/>
  <c r="N55" i="1"/>
  <c r="M55" i="1"/>
  <c r="K55" i="1"/>
  <c r="L55" i="1" s="1"/>
  <c r="O55" i="1" s="1"/>
  <c r="P55" i="1" s="1"/>
  <c r="X54" i="1"/>
  <c r="W54" i="1"/>
  <c r="T54" i="1"/>
  <c r="J54" i="1"/>
  <c r="I54" i="1"/>
  <c r="H54" i="1"/>
  <c r="G54" i="1"/>
  <c r="AA53" i="1"/>
  <c r="X53" i="1"/>
  <c r="W53" i="1"/>
  <c r="N53" i="1"/>
  <c r="M53" i="1"/>
  <c r="K53" i="1"/>
  <c r="L53" i="1" s="1"/>
  <c r="O53" i="1" s="1"/>
  <c r="X52" i="1"/>
  <c r="W52" i="1"/>
  <c r="N52" i="1"/>
  <c r="M52" i="1"/>
  <c r="K52" i="1"/>
  <c r="L52" i="1" s="1"/>
  <c r="O52" i="1" s="1"/>
  <c r="X51" i="1"/>
  <c r="W51" i="1"/>
  <c r="N51" i="1"/>
  <c r="N54" i="1" s="1"/>
  <c r="M51" i="1"/>
  <c r="M54" i="1" s="1"/>
  <c r="K51" i="1"/>
  <c r="X50" i="1"/>
  <c r="W50" i="1"/>
  <c r="N50" i="1"/>
  <c r="M50" i="1"/>
  <c r="K50" i="1"/>
  <c r="L50" i="1" s="1"/>
  <c r="X49" i="1"/>
  <c r="W49" i="1"/>
  <c r="T49" i="1"/>
  <c r="J49" i="1"/>
  <c r="I49" i="1"/>
  <c r="H49" i="1"/>
  <c r="G49" i="1"/>
  <c r="AA48" i="1"/>
  <c r="X48" i="1"/>
  <c r="W48" i="1"/>
  <c r="N48" i="1"/>
  <c r="N49" i="1" s="1"/>
  <c r="M48" i="1"/>
  <c r="M49" i="1" s="1"/>
  <c r="L48" i="1"/>
  <c r="L49" i="1" s="1"/>
  <c r="K48" i="1"/>
  <c r="K49" i="1" s="1"/>
  <c r="X47" i="1"/>
  <c r="W47" i="1"/>
  <c r="N47" i="1"/>
  <c r="M47" i="1"/>
  <c r="K47" i="1"/>
  <c r="L47" i="1" s="1"/>
  <c r="X46" i="1"/>
  <c r="W46" i="1"/>
  <c r="N46" i="1"/>
  <c r="M46" i="1"/>
  <c r="K46" i="1"/>
  <c r="L46" i="1" s="1"/>
  <c r="O46" i="1" s="1"/>
  <c r="X45" i="1"/>
  <c r="W45" i="1"/>
  <c r="T45" i="1"/>
  <c r="J45" i="1"/>
  <c r="I45" i="1"/>
  <c r="H45" i="1"/>
  <c r="G45" i="1"/>
  <c r="AA44" i="1"/>
  <c r="X44" i="1"/>
  <c r="W44" i="1"/>
  <c r="N44" i="1"/>
  <c r="M44" i="1"/>
  <c r="K44" i="1"/>
  <c r="L44" i="1" s="1"/>
  <c r="O44" i="1" s="1"/>
  <c r="X43" i="1"/>
  <c r="W43" i="1"/>
  <c r="N43" i="1"/>
  <c r="M43" i="1"/>
  <c r="K43" i="1"/>
  <c r="L43" i="1" s="1"/>
  <c r="N42" i="1"/>
  <c r="M42" i="1"/>
  <c r="K42" i="1"/>
  <c r="L42" i="1" s="1"/>
  <c r="N41" i="1"/>
  <c r="M41" i="1"/>
  <c r="K41" i="1"/>
  <c r="L41" i="1" s="1"/>
  <c r="N40" i="1"/>
  <c r="M40" i="1"/>
  <c r="K40" i="1"/>
  <c r="L40" i="1" s="1"/>
  <c r="X39" i="1"/>
  <c r="V39" i="1"/>
  <c r="W39" i="1" s="1"/>
  <c r="N39" i="1"/>
  <c r="M39" i="1"/>
  <c r="L39" i="1"/>
  <c r="O39" i="1" s="1"/>
  <c r="K39" i="1"/>
  <c r="N38" i="1"/>
  <c r="M38" i="1"/>
  <c r="K38" i="1"/>
  <c r="L38" i="1" s="1"/>
  <c r="X37" i="1"/>
  <c r="V37" i="1"/>
  <c r="W37" i="1" s="1"/>
  <c r="N37" i="1"/>
  <c r="M37" i="1"/>
  <c r="L37" i="1"/>
  <c r="O37" i="1" s="1"/>
  <c r="K37" i="1"/>
  <c r="N36" i="1"/>
  <c r="M36" i="1"/>
  <c r="K36" i="1"/>
  <c r="L36" i="1" s="1"/>
  <c r="O36" i="1" s="1"/>
  <c r="N35" i="1"/>
  <c r="M35" i="1"/>
  <c r="K35" i="1"/>
  <c r="X34" i="1"/>
  <c r="V34" i="1"/>
  <c r="W34" i="1" s="1"/>
  <c r="N34" i="1"/>
  <c r="M34" i="1"/>
  <c r="K34" i="1"/>
  <c r="L34" i="1" s="1"/>
  <c r="O34" i="1" s="1"/>
  <c r="X32" i="1"/>
  <c r="X41" i="1" s="1"/>
  <c r="W32" i="1"/>
  <c r="T32" i="1"/>
  <c r="J32" i="1"/>
  <c r="I32" i="1"/>
  <c r="H32" i="1"/>
  <c r="G32" i="1"/>
  <c r="AA31" i="1"/>
  <c r="N31" i="1"/>
  <c r="M31" i="1"/>
  <c r="K31" i="1"/>
  <c r="L31" i="1" s="1"/>
  <c r="O31" i="1" s="1"/>
  <c r="N30" i="1"/>
  <c r="M30" i="1"/>
  <c r="K30" i="1"/>
  <c r="L30" i="1" s="1"/>
  <c r="X29" i="1"/>
  <c r="N29" i="1"/>
  <c r="M29" i="1"/>
  <c r="L29" i="1"/>
  <c r="O29" i="1" s="1"/>
  <c r="K29" i="1"/>
  <c r="X28" i="1"/>
  <c r="W28" i="1"/>
  <c r="V28" i="1"/>
  <c r="N28" i="1"/>
  <c r="M28" i="1"/>
  <c r="M32" i="1" s="1"/>
  <c r="K28" i="1"/>
  <c r="L28" i="1" s="1"/>
  <c r="X27" i="1"/>
  <c r="V27" i="1"/>
  <c r="W27" i="1" s="1"/>
  <c r="N27" i="1"/>
  <c r="M27" i="1"/>
  <c r="L27" i="1"/>
  <c r="K27" i="1"/>
  <c r="N26" i="1"/>
  <c r="M26" i="1"/>
  <c r="K26" i="1"/>
  <c r="L26" i="1" s="1"/>
  <c r="O26" i="1" s="1"/>
  <c r="X24" i="1"/>
  <c r="W24" i="1"/>
  <c r="T24" i="1"/>
  <c r="J24" i="1"/>
  <c r="I24" i="1"/>
  <c r="H24" i="1"/>
  <c r="G24" i="1"/>
  <c r="AA23" i="1"/>
  <c r="N23" i="1"/>
  <c r="M23" i="1"/>
  <c r="K23" i="1"/>
  <c r="L23" i="1" s="1"/>
  <c r="N22" i="1"/>
  <c r="M22" i="1"/>
  <c r="K22" i="1"/>
  <c r="L22" i="1" s="1"/>
  <c r="O22" i="1" s="1"/>
  <c r="N21" i="1"/>
  <c r="M21" i="1"/>
  <c r="K21" i="1"/>
  <c r="L21" i="1" s="1"/>
  <c r="L24" i="1" s="1"/>
  <c r="N20" i="1"/>
  <c r="M20" i="1"/>
  <c r="K20" i="1"/>
  <c r="L20" i="1" s="1"/>
  <c r="X19" i="1"/>
  <c r="W19" i="1"/>
  <c r="N19" i="1"/>
  <c r="M19" i="1"/>
  <c r="K19" i="1"/>
  <c r="L19" i="1" s="1"/>
  <c r="X18" i="1"/>
  <c r="W18" i="1"/>
  <c r="T18" i="1"/>
  <c r="J18" i="1"/>
  <c r="I18" i="1"/>
  <c r="H18" i="1"/>
  <c r="G18" i="1"/>
  <c r="X17" i="1"/>
  <c r="W17" i="1"/>
  <c r="N17" i="1"/>
  <c r="M17" i="1"/>
  <c r="K17" i="1"/>
  <c r="L17" i="1" s="1"/>
  <c r="O17" i="1" s="1"/>
  <c r="AA16" i="1"/>
  <c r="X16" i="1"/>
  <c r="W16" i="1"/>
  <c r="N16" i="1"/>
  <c r="M16" i="1"/>
  <c r="K16" i="1"/>
  <c r="L16" i="1" s="1"/>
  <c r="O16" i="1" s="1"/>
  <c r="X15" i="1"/>
  <c r="W15" i="1"/>
  <c r="K15" i="1"/>
  <c r="L15" i="1" s="1"/>
  <c r="F15" i="1"/>
  <c r="N15" i="1" s="1"/>
  <c r="X14" i="1"/>
  <c r="W14" i="1"/>
  <c r="N14" i="1"/>
  <c r="M14" i="1"/>
  <c r="L14" i="1"/>
  <c r="O14" i="1" s="1"/>
  <c r="K14" i="1"/>
  <c r="X13" i="1"/>
  <c r="X89" i="1" s="1"/>
  <c r="W13" i="1"/>
  <c r="W89" i="1" s="1"/>
  <c r="N13" i="1"/>
  <c r="M13" i="1"/>
  <c r="K13" i="1"/>
  <c r="L13" i="1" s="1"/>
  <c r="O13" i="1" s="1"/>
  <c r="L32" i="1" l="1"/>
  <c r="L73" i="1"/>
  <c r="K73" i="1"/>
  <c r="L57" i="1"/>
  <c r="L58" i="1" s="1"/>
  <c r="M64" i="1"/>
  <c r="O75" i="1"/>
  <c r="N79" i="1"/>
  <c r="L82" i="1"/>
  <c r="L83" i="1" s="1"/>
  <c r="O84" i="1"/>
  <c r="P84" i="1" s="1"/>
  <c r="Q84" i="1" s="1"/>
  <c r="H89" i="1"/>
  <c r="H95" i="1" s="1"/>
  <c r="T89" i="1"/>
  <c r="T95" i="1" s="1"/>
  <c r="N24" i="1"/>
  <c r="N18" i="1"/>
  <c r="AA89" i="1"/>
  <c r="AA96" i="1" s="1"/>
  <c r="M24" i="1"/>
  <c r="O23" i="1"/>
  <c r="O28" i="1"/>
  <c r="M45" i="1"/>
  <c r="O38" i="1"/>
  <c r="Q38" i="1" s="1"/>
  <c r="O40" i="1"/>
  <c r="O42" i="1"/>
  <c r="Q42" i="1" s="1"/>
  <c r="O50" i="1"/>
  <c r="P50" i="1" s="1"/>
  <c r="Q50" i="1" s="1"/>
  <c r="O78" i="1"/>
  <c r="P53" i="1"/>
  <c r="Q53" i="1" s="1"/>
  <c r="P17" i="1"/>
  <c r="Q17" i="1" s="1"/>
  <c r="P46" i="1"/>
  <c r="Q46" i="1" s="1"/>
  <c r="P52" i="1"/>
  <c r="Q52" i="1" s="1"/>
  <c r="P22" i="1"/>
  <c r="Q22" i="1"/>
  <c r="P26" i="1"/>
  <c r="Q26" i="1" s="1"/>
  <c r="P31" i="1"/>
  <c r="Q31" i="1" s="1"/>
  <c r="P34" i="1"/>
  <c r="Q34" i="1" s="1"/>
  <c r="P36" i="1"/>
  <c r="Q36" i="1" s="1"/>
  <c r="P40" i="1"/>
  <c r="Q40" i="1" s="1"/>
  <c r="P42" i="1"/>
  <c r="P44" i="1"/>
  <c r="Q44" i="1"/>
  <c r="P62" i="1"/>
  <c r="Q62" i="1"/>
  <c r="P13" i="1"/>
  <c r="Q13" i="1"/>
  <c r="P14" i="1"/>
  <c r="P29" i="1"/>
  <c r="Q29" i="1" s="1"/>
  <c r="P37" i="1"/>
  <c r="Q37" i="1" s="1"/>
  <c r="P39" i="1"/>
  <c r="Q39" i="1" s="1"/>
  <c r="P16" i="1"/>
  <c r="Q16" i="1" s="1"/>
  <c r="K18" i="1"/>
  <c r="O21" i="1"/>
  <c r="P23" i="1"/>
  <c r="Q23" i="1" s="1"/>
  <c r="K24" i="1"/>
  <c r="O27" i="1"/>
  <c r="P28" i="1"/>
  <c r="Q28" i="1" s="1"/>
  <c r="P38" i="1"/>
  <c r="O48" i="1"/>
  <c r="K54" i="1"/>
  <c r="L51" i="1"/>
  <c r="P59" i="1"/>
  <c r="Q59" i="1"/>
  <c r="L63" i="1"/>
  <c r="O63" i="1" s="1"/>
  <c r="K64" i="1"/>
  <c r="P81" i="1"/>
  <c r="Q81" i="1" s="1"/>
  <c r="P91" i="1"/>
  <c r="Q91" i="1"/>
  <c r="M15" i="1"/>
  <c r="M18" i="1" s="1"/>
  <c r="M89" i="1" s="1"/>
  <c r="M95" i="1" s="1"/>
  <c r="I89" i="1"/>
  <c r="I95" i="1" s="1"/>
  <c r="L18" i="1"/>
  <c r="O19" i="1"/>
  <c r="O20" i="1"/>
  <c r="O30" i="1"/>
  <c r="N45" i="1"/>
  <c r="O47" i="1"/>
  <c r="O56" i="1"/>
  <c r="P61" i="1"/>
  <c r="Q61" i="1" s="1"/>
  <c r="Q72" i="1"/>
  <c r="P75" i="1"/>
  <c r="Q75" i="1" s="1"/>
  <c r="Q78" i="1"/>
  <c r="P78" i="1"/>
  <c r="K32" i="1"/>
  <c r="N32" i="1"/>
  <c r="N89" i="1" s="1"/>
  <c r="N95" i="1" s="1"/>
  <c r="K45" i="1"/>
  <c r="L35" i="1"/>
  <c r="O41" i="1"/>
  <c r="O43" i="1"/>
  <c r="Q55" i="1"/>
  <c r="L68" i="1"/>
  <c r="O67" i="1"/>
  <c r="K68" i="1"/>
  <c r="P66" i="1"/>
  <c r="Q66" i="1" s="1"/>
  <c r="O71" i="1"/>
  <c r="L79" i="1"/>
  <c r="O76" i="1"/>
  <c r="O77" i="1"/>
  <c r="G89" i="1"/>
  <c r="G95" i="1" s="1"/>
  <c r="J89" i="1"/>
  <c r="J95" i="1" s="1"/>
  <c r="O57" i="1"/>
  <c r="K79" i="1"/>
  <c r="O82" i="1"/>
  <c r="O85" i="1"/>
  <c r="O60" i="1"/>
  <c r="O70" i="1"/>
  <c r="D93" i="1"/>
  <c r="D95" i="1" s="1"/>
  <c r="K92" i="1"/>
  <c r="L64" i="1" l="1"/>
  <c r="O15" i="1"/>
  <c r="R66" i="1"/>
  <c r="S66" i="1" s="1"/>
  <c r="U66" i="1" s="1"/>
  <c r="R75" i="1"/>
  <c r="S75" i="1" s="1"/>
  <c r="U75" i="1" s="1"/>
  <c r="R28" i="1"/>
  <c r="S28" i="1"/>
  <c r="U28" i="1" s="1"/>
  <c r="R23" i="1"/>
  <c r="S23" i="1" s="1"/>
  <c r="U23" i="1" s="1"/>
  <c r="R16" i="1"/>
  <c r="S16" i="1"/>
  <c r="U16" i="1" s="1"/>
  <c r="R37" i="1"/>
  <c r="S37" i="1" s="1"/>
  <c r="U37" i="1" s="1"/>
  <c r="R40" i="1"/>
  <c r="S40" i="1" s="1"/>
  <c r="U40" i="1" s="1"/>
  <c r="R31" i="1"/>
  <c r="S31" i="1"/>
  <c r="U31" i="1" s="1"/>
  <c r="R46" i="1"/>
  <c r="S46" i="1" s="1"/>
  <c r="U46" i="1" s="1"/>
  <c r="R29" i="1"/>
  <c r="S29" i="1" s="1"/>
  <c r="U29" i="1" s="1"/>
  <c r="R50" i="1"/>
  <c r="S50" i="1" s="1"/>
  <c r="U50" i="1" s="1"/>
  <c r="R26" i="1"/>
  <c r="S26" i="1" s="1"/>
  <c r="U26" i="1" s="1"/>
  <c r="R17" i="1"/>
  <c r="S17" i="1" s="1"/>
  <c r="U17" i="1" s="1"/>
  <c r="R61" i="1"/>
  <c r="S61" i="1" s="1"/>
  <c r="U61" i="1" s="1"/>
  <c r="R39" i="1"/>
  <c r="S39" i="1" s="1"/>
  <c r="U39" i="1" s="1"/>
  <c r="K93" i="1"/>
  <c r="L92" i="1"/>
  <c r="O64" i="1"/>
  <c r="P60" i="1"/>
  <c r="P82" i="1"/>
  <c r="P83" i="1" s="1"/>
  <c r="Q82" i="1"/>
  <c r="O83" i="1"/>
  <c r="O79" i="1"/>
  <c r="P76" i="1"/>
  <c r="Q76" i="1" s="1"/>
  <c r="R84" i="1"/>
  <c r="S84" i="1"/>
  <c r="U84" i="1" s="1"/>
  <c r="P41" i="1"/>
  <c r="Q41" i="1" s="1"/>
  <c r="R78" i="1"/>
  <c r="S78" i="1" s="1"/>
  <c r="U78" i="1" s="1"/>
  <c r="R72" i="1"/>
  <c r="S72" i="1" s="1"/>
  <c r="U72" i="1" s="1"/>
  <c r="P56" i="1"/>
  <c r="Q56" i="1" s="1"/>
  <c r="Q30" i="1"/>
  <c r="P30" i="1"/>
  <c r="R91" i="1"/>
  <c r="S91" i="1" s="1"/>
  <c r="U91" i="1" s="1"/>
  <c r="R81" i="1"/>
  <c r="S81" i="1" s="1"/>
  <c r="U81" i="1" s="1"/>
  <c r="R59" i="1"/>
  <c r="S59" i="1" s="1"/>
  <c r="U59" i="1" s="1"/>
  <c r="R62" i="1"/>
  <c r="S62" i="1" s="1"/>
  <c r="U62" i="1" s="1"/>
  <c r="R42" i="1"/>
  <c r="S42" i="1" s="1"/>
  <c r="U42" i="1" s="1"/>
  <c r="R36" i="1"/>
  <c r="S36" i="1" s="1"/>
  <c r="U36" i="1" s="1"/>
  <c r="S22" i="1"/>
  <c r="U22" i="1" s="1"/>
  <c r="R22" i="1"/>
  <c r="R52" i="1"/>
  <c r="S52" i="1" s="1"/>
  <c r="U52" i="1" s="1"/>
  <c r="R53" i="1"/>
  <c r="S53" i="1" s="1"/>
  <c r="U53" i="1" s="1"/>
  <c r="R55" i="1"/>
  <c r="S55" i="1" s="1"/>
  <c r="U55" i="1" s="1"/>
  <c r="L45" i="1"/>
  <c r="O35" i="1"/>
  <c r="P47" i="1"/>
  <c r="Q47" i="1" s="1"/>
  <c r="P20" i="1"/>
  <c r="Q20" i="1" s="1"/>
  <c r="P48" i="1"/>
  <c r="P49" i="1" s="1"/>
  <c r="O49" i="1"/>
  <c r="P27" i="1"/>
  <c r="P32" i="1" s="1"/>
  <c r="O32" i="1"/>
  <c r="O24" i="1"/>
  <c r="Q21" i="1"/>
  <c r="P21" i="1"/>
  <c r="P24" i="1" s="1"/>
  <c r="P15" i="1"/>
  <c r="P18" i="1" s="1"/>
  <c r="Q14" i="1"/>
  <c r="R13" i="1"/>
  <c r="S13" i="1" s="1"/>
  <c r="U13" i="1" s="1"/>
  <c r="R44" i="1"/>
  <c r="S44" i="1" s="1"/>
  <c r="U44" i="1" s="1"/>
  <c r="R38" i="1"/>
  <c r="S38" i="1" s="1"/>
  <c r="U38" i="1" s="1"/>
  <c r="R34" i="1"/>
  <c r="S34" i="1" s="1"/>
  <c r="U34" i="1" s="1"/>
  <c r="P70" i="1"/>
  <c r="Q70" i="1"/>
  <c r="Q85" i="1"/>
  <c r="P85" i="1"/>
  <c r="P57" i="1"/>
  <c r="P58" i="1" s="1"/>
  <c r="O58" i="1"/>
  <c r="P77" i="1"/>
  <c r="Q77" i="1"/>
  <c r="P71" i="1"/>
  <c r="P73" i="1" s="1"/>
  <c r="O73" i="1"/>
  <c r="P67" i="1"/>
  <c r="P68" i="1" s="1"/>
  <c r="Q67" i="1"/>
  <c r="O68" i="1"/>
  <c r="P43" i="1"/>
  <c r="Q43" i="1"/>
  <c r="P19" i="1"/>
  <c r="Q19" i="1" s="1"/>
  <c r="P63" i="1"/>
  <c r="Q63" i="1" s="1"/>
  <c r="O51" i="1"/>
  <c r="L54" i="1"/>
  <c r="K89" i="1"/>
  <c r="K95" i="1" s="1"/>
  <c r="O18" i="1"/>
  <c r="L89" i="1" l="1"/>
  <c r="R63" i="1"/>
  <c r="S63" i="1" s="1"/>
  <c r="U63" i="1" s="1"/>
  <c r="R56" i="1"/>
  <c r="S56" i="1"/>
  <c r="U56" i="1" s="1"/>
  <c r="R19" i="1"/>
  <c r="S19" i="1" s="1"/>
  <c r="U19" i="1" s="1"/>
  <c r="R77" i="1"/>
  <c r="S77" i="1" s="1"/>
  <c r="U77" i="1" s="1"/>
  <c r="R85" i="1"/>
  <c r="S85" i="1"/>
  <c r="U85" i="1" s="1"/>
  <c r="R21" i="1"/>
  <c r="R24" i="1" s="1"/>
  <c r="Q24" i="1"/>
  <c r="R20" i="1"/>
  <c r="S20" i="1" s="1"/>
  <c r="U20" i="1" s="1"/>
  <c r="P35" i="1"/>
  <c r="P45" i="1" s="1"/>
  <c r="O45" i="1"/>
  <c r="R43" i="1"/>
  <c r="S43" i="1" s="1"/>
  <c r="U43" i="1" s="1"/>
  <c r="Q68" i="1"/>
  <c r="R67" i="1"/>
  <c r="R68" i="1" s="1"/>
  <c r="Q57" i="1"/>
  <c r="R70" i="1"/>
  <c r="S70" i="1"/>
  <c r="U70" i="1" s="1"/>
  <c r="Q15" i="1"/>
  <c r="R47" i="1"/>
  <c r="S47" i="1" s="1"/>
  <c r="U47" i="1" s="1"/>
  <c r="R30" i="1"/>
  <c r="S30" i="1"/>
  <c r="U30" i="1" s="1"/>
  <c r="R76" i="1"/>
  <c r="R79" i="1" s="1"/>
  <c r="Q79" i="1"/>
  <c r="S82" i="1"/>
  <c r="R82" i="1"/>
  <c r="R83" i="1" s="1"/>
  <c r="Q83" i="1"/>
  <c r="P64" i="1"/>
  <c r="P89" i="1" s="1"/>
  <c r="P51" i="1"/>
  <c r="P54" i="1" s="1"/>
  <c r="O54" i="1"/>
  <c r="Q71" i="1"/>
  <c r="Q18" i="1"/>
  <c r="R14" i="1"/>
  <c r="S14" i="1" s="1"/>
  <c r="Q27" i="1"/>
  <c r="Q48" i="1"/>
  <c r="R41" i="1"/>
  <c r="S41" i="1" s="1"/>
  <c r="U41" i="1" s="1"/>
  <c r="P79" i="1"/>
  <c r="Q60" i="1"/>
  <c r="L93" i="1"/>
  <c r="L95" i="1" s="1"/>
  <c r="O92" i="1"/>
  <c r="O89" i="1" l="1"/>
  <c r="Q32" i="1"/>
  <c r="R27" i="1"/>
  <c r="R32" i="1" s="1"/>
  <c r="U14" i="1"/>
  <c r="S83" i="1"/>
  <c r="U82" i="1"/>
  <c r="U83" i="1" s="1"/>
  <c r="R60" i="1"/>
  <c r="R64" i="1" s="1"/>
  <c r="Q64" i="1"/>
  <c r="R71" i="1"/>
  <c r="R73" i="1" s="1"/>
  <c r="Q73" i="1"/>
  <c r="S76" i="1"/>
  <c r="S21" i="1"/>
  <c r="O93" i="1"/>
  <c r="O95" i="1" s="1"/>
  <c r="P92" i="1"/>
  <c r="P93" i="1" s="1"/>
  <c r="P95" i="1" s="1"/>
  <c r="Q49" i="1"/>
  <c r="R48" i="1"/>
  <c r="R49" i="1" s="1"/>
  <c r="Q51" i="1"/>
  <c r="R15" i="1"/>
  <c r="R18" i="1" s="1"/>
  <c r="Q58" i="1"/>
  <c r="R57" i="1"/>
  <c r="R58" i="1" s="1"/>
  <c r="S67" i="1"/>
  <c r="Q35" i="1"/>
  <c r="S57" i="1" l="1"/>
  <c r="S60" i="1"/>
  <c r="Q45" i="1"/>
  <c r="R35" i="1"/>
  <c r="R45" i="1" s="1"/>
  <c r="R89" i="1" s="1"/>
  <c r="U57" i="1"/>
  <c r="U58" i="1" s="1"/>
  <c r="S58" i="1"/>
  <c r="U21" i="1"/>
  <c r="U24" i="1" s="1"/>
  <c r="S24" i="1"/>
  <c r="U60" i="1"/>
  <c r="U64" i="1" s="1"/>
  <c r="S64" i="1"/>
  <c r="S68" i="1"/>
  <c r="U67" i="1"/>
  <c r="U68" i="1" s="1"/>
  <c r="Q54" i="1"/>
  <c r="R51" i="1"/>
  <c r="R54" i="1" s="1"/>
  <c r="S48" i="1"/>
  <c r="U76" i="1"/>
  <c r="U79" i="1" s="1"/>
  <c r="S79" i="1"/>
  <c r="S15" i="1"/>
  <c r="Q92" i="1"/>
  <c r="S71" i="1"/>
  <c r="S27" i="1"/>
  <c r="S35" i="1" l="1"/>
  <c r="S51" i="1"/>
  <c r="Q89" i="1"/>
  <c r="S32" i="1"/>
  <c r="U27" i="1"/>
  <c r="U32" i="1" s="1"/>
  <c r="R92" i="1"/>
  <c r="R93" i="1" s="1"/>
  <c r="Q93" i="1"/>
  <c r="Q95" i="1" s="1"/>
  <c r="S92" i="1"/>
  <c r="S54" i="1"/>
  <c r="U51" i="1"/>
  <c r="U54" i="1" s="1"/>
  <c r="U15" i="1"/>
  <c r="U18" i="1" s="1"/>
  <c r="S18" i="1"/>
  <c r="U48" i="1"/>
  <c r="U49" i="1" s="1"/>
  <c r="S49" i="1"/>
  <c r="S45" i="1"/>
  <c r="U35" i="1"/>
  <c r="U45" i="1" s="1"/>
  <c r="R95" i="1"/>
  <c r="S73" i="1"/>
  <c r="U71" i="1"/>
  <c r="U73" i="1" s="1"/>
  <c r="U89" i="1" l="1"/>
  <c r="U95" i="1" s="1"/>
  <c r="S93" i="1"/>
  <c r="U92" i="1"/>
  <c r="U93" i="1" s="1"/>
  <c r="S89" i="1"/>
  <c r="S95" i="1" s="1"/>
</calcChain>
</file>

<file path=xl/sharedStrings.xml><?xml version="1.0" encoding="utf-8"?>
<sst xmlns="http://schemas.openxmlformats.org/spreadsheetml/2006/main" count="117" uniqueCount="89">
  <si>
    <t>For Goods Offered From Within the Philippines</t>
  </si>
  <si>
    <t xml:space="preserve">Name of Bidder _________________________  .                       Invitation to Bid  Number _________.  </t>
  </si>
  <si>
    <t>Page _________ of  .</t>
  </si>
  <si>
    <t>PHILIPPINE PORTS AUTHORITY</t>
  </si>
  <si>
    <t>PMO-PANAY/GUIMARAS</t>
  </si>
  <si>
    <t xml:space="preserve">BREAKDOWN OF COMPENSATION FOR ADMINISTRATIVE AND TECHNICAL SUPPORT PERSONNEL FOR CY 2016
</t>
  </si>
  <si>
    <t>Position</t>
  </si>
  <si>
    <t>Daily Rate (per wage order no. RBVI-22, effective May 2, 2015)</t>
  </si>
  <si>
    <t>No. Of Days</t>
  </si>
  <si>
    <t>Monthly</t>
  </si>
  <si>
    <t>SG</t>
  </si>
  <si>
    <t>Basic Salary Rate</t>
  </si>
  <si>
    <t>Due to Gov't - Employer Share</t>
  </si>
  <si>
    <t>March 16 to Dec. 2016</t>
  </si>
  <si>
    <t>13 Month Pay</t>
  </si>
  <si>
    <t>5 Days incentive Leave Pay</t>
  </si>
  <si>
    <t>Subtotal</t>
  </si>
  <si>
    <t>add: __% Admin Cost/ Agency Fee</t>
  </si>
  <si>
    <t>Gross</t>
  </si>
  <si>
    <t>Add: 12% VAT</t>
  </si>
  <si>
    <t>Total Per Position</t>
  </si>
  <si>
    <t>Required No. of Personnel</t>
  </si>
  <si>
    <t>Total Amount</t>
  </si>
  <si>
    <t>Total Budgetary Requirements</t>
  </si>
  <si>
    <t>EC</t>
  </si>
  <si>
    <t>SSS</t>
  </si>
  <si>
    <t>Philhealth</t>
  </si>
  <si>
    <t>Pag-Ibig</t>
  </si>
  <si>
    <t>Night Shift Diff. (1% of Annual Cost)</t>
  </si>
  <si>
    <t>Total Contigency Exp.</t>
  </si>
  <si>
    <t>(1)</t>
  </si>
  <si>
    <t>(2)</t>
  </si>
  <si>
    <t>(3</t>
  </si>
  <si>
    <t>(4)</t>
  </si>
  <si>
    <t>(5)</t>
  </si>
  <si>
    <t>6=(1+2+3+4+5)</t>
  </si>
  <si>
    <t>7=(6X12)</t>
  </si>
  <si>
    <t>8=(7/12)</t>
  </si>
  <si>
    <t>9=(1/22)*5</t>
  </si>
  <si>
    <t>10=(7+8+9)</t>
  </si>
  <si>
    <t>11=(10 X 15%)</t>
  </si>
  <si>
    <t>12= (10+11)</t>
  </si>
  <si>
    <t>13= (12X .12%)</t>
  </si>
  <si>
    <t>14=(12+13)</t>
  </si>
  <si>
    <t>(15)</t>
  </si>
  <si>
    <t>16= (14 X 15)</t>
  </si>
  <si>
    <t>(19)</t>
  </si>
  <si>
    <t>21 = 18+19+20</t>
  </si>
  <si>
    <t>22 = 17+21</t>
  </si>
  <si>
    <t>OFFICE OF THE PORT MANAGER</t>
  </si>
  <si>
    <t>Clerk Processor A</t>
  </si>
  <si>
    <t>Executive Assitant A</t>
  </si>
  <si>
    <t>Utility Worker A</t>
  </si>
  <si>
    <t>Driver Mechanic B</t>
  </si>
  <si>
    <t>Sub Total</t>
  </si>
  <si>
    <t>FINANCE DIVISION</t>
  </si>
  <si>
    <t>Accounting Clerk</t>
  </si>
  <si>
    <t>Cashiering Assistant</t>
  </si>
  <si>
    <t>ADMINISTRATIVE DIVISION</t>
  </si>
  <si>
    <t>Data Encoder</t>
  </si>
  <si>
    <t>Elec. Comm Sys. Tech.</t>
  </si>
  <si>
    <t>ENGINEERING SERVICES DIVISION</t>
  </si>
  <si>
    <t>Draftsman A</t>
  </si>
  <si>
    <t>Welder A</t>
  </si>
  <si>
    <t>Carpenter A</t>
  </si>
  <si>
    <t>Painter A</t>
  </si>
  <si>
    <t>Plumber B</t>
  </si>
  <si>
    <t>Mason A</t>
  </si>
  <si>
    <t>Engineering Assitant</t>
  </si>
  <si>
    <t>Building Electrician A</t>
  </si>
  <si>
    <t>MIS COMPUTERATION PROJECTS</t>
  </si>
  <si>
    <t>Sr. Management Info. Sys. Analyst</t>
  </si>
  <si>
    <t>PORT SERVICES DIVISION</t>
  </si>
  <si>
    <t>Executive Assistant BII</t>
  </si>
  <si>
    <t>NTP WATERING SERVICES</t>
  </si>
  <si>
    <t>Water Resource Facilities Tender B</t>
  </si>
  <si>
    <t>FORT SAN PEDRO- NTP-PTB</t>
  </si>
  <si>
    <t>Utility Worker</t>
  </si>
  <si>
    <t>Collection Assistant</t>
  </si>
  <si>
    <t>COA</t>
  </si>
  <si>
    <t>TMO-CULASI</t>
  </si>
  <si>
    <t>PTB Supervisor</t>
  </si>
  <si>
    <t>TMO-LOBOC</t>
  </si>
  <si>
    <t>TMO-DUMAGUIT</t>
  </si>
  <si>
    <t>Total Admin. &amp; Technical Support</t>
  </si>
  <si>
    <t>JANITORIAL</t>
  </si>
  <si>
    <t>Janitors</t>
  </si>
  <si>
    <t>Total Janitorial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</si>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</sst>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0000_);_(* \(#,##0.0000000\);_(* &quot;-&quot;??_);_(@_)"/>
    <numFmt numFmtId="165" formatCode="_(* #,##0.000000_);_(* \(#,##0.00000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8"/>
      <name val="Tahoma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8"/>
      <color theme="0"/>
      <name val="Tahoma"/>
      <family val="2"/>
    </font>
    <font>
      <b/>
      <u/>
      <sz val="8"/>
      <name val="Tahoma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43" fontId="1" fillId="0" borderId="0" xfId="1" applyFont="1"/>
    <xf numFmtId="0" fontId="1" fillId="2" borderId="0" xfId="0" applyFont="1" applyFill="1"/>
    <xf numFmtId="1" fontId="1" fillId="0" borderId="0" xfId="0" applyNumberFormat="1" applyFont="1"/>
    <xf numFmtId="0" fontId="1" fillId="0" borderId="0" xfId="0" applyFont="1" applyAlignment="1"/>
    <xf numFmtId="0" fontId="4" fillId="2" borderId="0" xfId="0" applyFont="1" applyFill="1" applyAlignment="1"/>
    <xf numFmtId="0" fontId="4" fillId="0" borderId="0" xfId="0" applyFont="1" applyAlignment="1"/>
    <xf numFmtId="1" fontId="4" fillId="0" borderId="0" xfId="0" applyNumberFormat="1" applyFont="1" applyAlignment="1"/>
    <xf numFmtId="0" fontId="5" fillId="0" borderId="0" xfId="0" applyFont="1" applyAlignment="1"/>
    <xf numFmtId="0" fontId="4" fillId="2" borderId="0" xfId="0" applyFont="1" applyFill="1"/>
    <xf numFmtId="0" fontId="4" fillId="0" borderId="0" xfId="0" applyFont="1"/>
    <xf numFmtId="1" fontId="4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wrapText="1"/>
    </xf>
    <xf numFmtId="1" fontId="7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0" xfId="0" applyFont="1"/>
    <xf numFmtId="43" fontId="8" fillId="0" borderId="0" xfId="1" applyFont="1"/>
    <xf numFmtId="0" fontId="9" fillId="2" borderId="1" xfId="0" applyFont="1" applyFill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43" fontId="10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1" xfId="1" applyFont="1" applyBorder="1" applyAlignment="1">
      <alignment horizontal="left" indent="1"/>
    </xf>
    <xf numFmtId="1" fontId="4" fillId="0" borderId="1" xfId="0" applyNumberFormat="1" applyFont="1" applyBorder="1" applyAlignment="1">
      <alignment horizontal="center"/>
    </xf>
    <xf numFmtId="4" fontId="6" fillId="0" borderId="5" xfId="0" applyNumberFormat="1" applyFont="1" applyBorder="1"/>
    <xf numFmtId="0" fontId="4" fillId="2" borderId="1" xfId="0" applyFont="1" applyFill="1" applyBorder="1"/>
    <xf numFmtId="0" fontId="4" fillId="0" borderId="1" xfId="0" applyFont="1" applyBorder="1"/>
    <xf numFmtId="43" fontId="11" fillId="2" borderId="1" xfId="1" applyFont="1" applyFill="1" applyBorder="1"/>
    <xf numFmtId="43" fontId="11" fillId="2" borderId="1" xfId="1" applyFont="1" applyFill="1" applyBorder="1" applyAlignment="1">
      <alignment horizontal="left" indent="1"/>
    </xf>
    <xf numFmtId="43" fontId="11" fillId="0" borderId="1" xfId="1" applyFont="1" applyBorder="1"/>
    <xf numFmtId="0" fontId="4" fillId="0" borderId="1" xfId="0" applyFont="1" applyFill="1" applyBorder="1"/>
    <xf numFmtId="0" fontId="12" fillId="2" borderId="7" xfId="0" applyFont="1" applyFill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43" fontId="4" fillId="0" borderId="7" xfId="1" applyFont="1" applyBorder="1"/>
    <xf numFmtId="43" fontId="10" fillId="0" borderId="7" xfId="1" applyFont="1" applyBorder="1" applyAlignment="1">
      <alignment horizontal="center"/>
    </xf>
    <xf numFmtId="43" fontId="13" fillId="0" borderId="7" xfId="1" applyFont="1" applyBorder="1" applyAlignment="1">
      <alignment horizontal="center"/>
    </xf>
    <xf numFmtId="1" fontId="10" fillId="0" borderId="7" xfId="1" applyNumberFormat="1" applyFont="1" applyBorder="1" applyAlignment="1">
      <alignment horizontal="center"/>
    </xf>
    <xf numFmtId="43" fontId="13" fillId="2" borderId="7" xfId="1" applyFont="1" applyFill="1" applyBorder="1" applyAlignment="1">
      <alignment horizontal="center"/>
    </xf>
    <xf numFmtId="0" fontId="4" fillId="2" borderId="6" xfId="0" applyFont="1" applyFill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43" fontId="4" fillId="0" borderId="6" xfId="1" applyFont="1" applyBorder="1"/>
    <xf numFmtId="43" fontId="10" fillId="0" borderId="6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6" xfId="1" applyFont="1" applyBorder="1" applyAlignment="1">
      <alignment horizontal="left" indent="1"/>
    </xf>
    <xf numFmtId="1" fontId="4" fillId="0" borderId="6" xfId="0" applyNumberFormat="1" applyFont="1" applyBorder="1" applyAlignment="1">
      <alignment horizontal="center"/>
    </xf>
    <xf numFmtId="4" fontId="6" fillId="0" borderId="6" xfId="0" applyNumberFormat="1" applyFont="1" applyBorder="1"/>
    <xf numFmtId="0" fontId="14" fillId="2" borderId="5" xfId="0" applyFont="1" applyFill="1" applyBorder="1"/>
    <xf numFmtId="0" fontId="14" fillId="0" borderId="5" xfId="0" applyFont="1" applyBorder="1"/>
    <xf numFmtId="43" fontId="11" fillId="0" borderId="1" xfId="1" applyFont="1" applyBorder="1" applyAlignment="1">
      <alignment horizontal="left" indent="1"/>
    </xf>
    <xf numFmtId="0" fontId="12" fillId="2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43" fontId="4" fillId="0" borderId="2" xfId="1" applyFont="1" applyBorder="1"/>
    <xf numFmtId="43" fontId="10" fillId="0" borderId="2" xfId="1" applyFont="1" applyBorder="1" applyAlignment="1">
      <alignment horizontal="center"/>
    </xf>
    <xf numFmtId="43" fontId="13" fillId="0" borderId="2" xfId="1" applyFont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43" fontId="13" fillId="2" borderId="2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" fontId="15" fillId="0" borderId="5" xfId="0" applyNumberFormat="1" applyFont="1" applyBorder="1"/>
    <xf numFmtId="0" fontId="16" fillId="2" borderId="1" xfId="0" applyFont="1" applyFill="1" applyBorder="1"/>
    <xf numFmtId="0" fontId="16" fillId="0" borderId="1" xfId="0" applyFont="1" applyBorder="1"/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left" indent="1"/>
    </xf>
    <xf numFmtId="1" fontId="3" fillId="0" borderId="1" xfId="0" applyNumberFormat="1" applyFont="1" applyBorder="1" applyAlignment="1">
      <alignment horizontal="center"/>
    </xf>
    <xf numFmtId="4" fontId="11" fillId="2" borderId="1" xfId="0" applyNumberFormat="1" applyFont="1" applyFill="1" applyBorder="1"/>
    <xf numFmtId="0" fontId="12" fillId="2" borderId="5" xfId="0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/>
    <xf numFmtId="4" fontId="4" fillId="0" borderId="5" xfId="0" applyNumberFormat="1" applyFont="1" applyBorder="1" applyAlignment="1">
      <alignment horizontal="center"/>
    </xf>
    <xf numFmtId="4" fontId="11" fillId="0" borderId="5" xfId="0" applyNumberFormat="1" applyFont="1" applyBorder="1"/>
    <xf numFmtId="4" fontId="11" fillId="0" borderId="5" xfId="0" applyNumberFormat="1" applyFont="1" applyBorder="1" applyAlignment="1">
      <alignment horizontal="left" indent="1"/>
    </xf>
    <xf numFmtId="1" fontId="3" fillId="0" borderId="0" xfId="0" applyNumberFormat="1" applyFont="1" applyBorder="1" applyAlignment="1">
      <alignment horizontal="center"/>
    </xf>
    <xf numFmtId="4" fontId="11" fillId="2" borderId="5" xfId="0" applyNumberFormat="1" applyFont="1" applyFill="1" applyBorder="1"/>
    <xf numFmtId="1" fontId="3" fillId="0" borderId="5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/>
    <xf numFmtId="4" fontId="17" fillId="0" borderId="8" xfId="0" applyNumberFormat="1" applyFont="1" applyBorder="1"/>
    <xf numFmtId="4" fontId="17" fillId="2" borderId="8" xfId="0" applyNumberFormat="1" applyFont="1" applyFill="1" applyBorder="1"/>
    <xf numFmtId="4" fontId="15" fillId="0" borderId="6" xfId="0" applyNumberFormat="1" applyFont="1" applyBorder="1"/>
    <xf numFmtId="0" fontId="18" fillId="0" borderId="0" xfId="0" applyFont="1"/>
    <xf numFmtId="43" fontId="18" fillId="0" borderId="0" xfId="1" applyFont="1"/>
    <xf numFmtId="0" fontId="19" fillId="2" borderId="9" xfId="0" applyFont="1" applyFill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43" fontId="6" fillId="0" borderId="9" xfId="1" applyFont="1" applyBorder="1"/>
    <xf numFmtId="4" fontId="15" fillId="0" borderId="9" xfId="0" applyNumberFormat="1" applyFont="1" applyBorder="1"/>
    <xf numFmtId="43" fontId="20" fillId="0" borderId="9" xfId="1" applyFont="1" applyBorder="1" applyAlignment="1">
      <alignment horizontal="center"/>
    </xf>
    <xf numFmtId="1" fontId="20" fillId="0" borderId="9" xfId="1" applyNumberFormat="1" applyFont="1" applyBorder="1" applyAlignment="1">
      <alignment horizontal="center"/>
    </xf>
    <xf numFmtId="4" fontId="6" fillId="0" borderId="10" xfId="0" applyNumberFormat="1" applyFont="1" applyBorder="1"/>
    <xf numFmtId="0" fontId="15" fillId="2" borderId="6" xfId="0" applyFont="1" applyFill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43" fontId="6" fillId="0" borderId="6" xfId="1" applyFont="1" applyBorder="1"/>
    <xf numFmtId="43" fontId="6" fillId="0" borderId="6" xfId="1" applyFont="1" applyBorder="1" applyAlignment="1">
      <alignment horizontal="center"/>
    </xf>
    <xf numFmtId="43" fontId="20" fillId="0" borderId="6" xfId="1" applyFont="1" applyBorder="1" applyAlignment="1">
      <alignment horizontal="center"/>
    </xf>
    <xf numFmtId="43" fontId="6" fillId="0" borderId="6" xfId="1" applyFont="1" applyBorder="1" applyAlignment="1">
      <alignment horizontal="left" indent="1"/>
    </xf>
    <xf numFmtId="1" fontId="6" fillId="0" borderId="6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43" fontId="6" fillId="0" borderId="1" xfId="1" applyFont="1" applyBorder="1" applyAlignment="1">
      <alignment horizontal="center"/>
    </xf>
    <xf numFmtId="43" fontId="20" fillId="0" borderId="1" xfId="1" applyFont="1" applyBorder="1" applyAlignment="1">
      <alignment horizontal="center"/>
    </xf>
    <xf numFmtId="43" fontId="6" fillId="0" borderId="1" xfId="1" applyFont="1" applyBorder="1" applyAlignment="1">
      <alignment horizontal="left" indent="1"/>
    </xf>
    <xf numFmtId="1" fontId="6" fillId="0" borderId="1" xfId="0" applyNumberFormat="1" applyFont="1" applyBorder="1" applyAlignment="1">
      <alignment horizontal="center"/>
    </xf>
    <xf numFmtId="0" fontId="21" fillId="2" borderId="11" xfId="0" applyFont="1" applyFill="1" applyBorder="1"/>
    <xf numFmtId="43" fontId="18" fillId="0" borderId="11" xfId="0" applyNumberFormat="1" applyFont="1" applyBorder="1"/>
    <xf numFmtId="0" fontId="18" fillId="2" borderId="12" xfId="0" applyFont="1" applyFill="1" applyBorder="1"/>
    <xf numFmtId="43" fontId="18" fillId="0" borderId="12" xfId="0" applyNumberFormat="1" applyFont="1" applyBorder="1"/>
    <xf numFmtId="0" fontId="18" fillId="2" borderId="0" xfId="0" applyFont="1" applyFill="1"/>
    <xf numFmtId="164" fontId="1" fillId="0" borderId="0" xfId="1" applyNumberFormat="1" applyFont="1"/>
    <xf numFmtId="165" fontId="1" fillId="0" borderId="0" xfId="1" applyNumberFormat="1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-PG%202016/Overall%20Outsourced/PRE-PROC/Breakdown%20of%20Compensation%20of%20Outsourced%20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 14%"/>
      <sheetName val="Annual"/>
      <sheetName val="Mar-Dec 2016"/>
      <sheetName val="BID FORM"/>
      <sheetName val="Manpower"/>
      <sheetName val="Proposed for Outsourcing"/>
      <sheetName val="Projected Cost"/>
      <sheetName val="Janitorial"/>
      <sheetName val="BID FORM JANITORS"/>
      <sheetName val="Annex A"/>
      <sheetName val="Annex A (2)"/>
      <sheetName val="corrections"/>
    </sheetNames>
    <sheetDataSet>
      <sheetData sheetId="0" refreshError="1"/>
      <sheetData sheetId="1">
        <row r="11">
          <cell r="C11">
            <v>32810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abSelected="1" zoomScaleNormal="100" workbookViewId="0">
      <pane xSplit="6" ySplit="12" topLeftCell="G13" activePane="bottomRight" state="frozen"/>
      <selection pane="topRight" activeCell="G1" sqref="G1"/>
      <selection pane="bottomLeft" activeCell="A9" sqref="A9"/>
      <selection pane="bottomRight" sqref="A1:U4"/>
    </sheetView>
  </sheetViews>
  <sheetFormatPr defaultRowHeight="12.75" x14ac:dyDescent="0.2"/>
  <cols>
    <col min="1" max="1" width="17.7109375" style="3" customWidth="1"/>
    <col min="2" max="2" width="11.5703125" style="1" hidden="1" customWidth="1"/>
    <col min="3" max="3" width="7.5703125" style="1" hidden="1" customWidth="1"/>
    <col min="4" max="4" width="9.28515625" style="1" hidden="1" customWidth="1"/>
    <col min="5" max="5" width="4.85546875" style="1" customWidth="1"/>
    <col min="6" max="6" width="9.140625" style="1" customWidth="1"/>
    <col min="7" max="7" width="7.28515625" style="1" customWidth="1"/>
    <col min="8" max="8" width="9.7109375" style="1" customWidth="1"/>
    <col min="9" max="9" width="9.5703125" style="1" bestFit="1" customWidth="1"/>
    <col min="10" max="10" width="10.140625" style="1" customWidth="1"/>
    <col min="11" max="11" width="9.85546875" style="1" customWidth="1"/>
    <col min="12" max="12" width="12.7109375" style="1" customWidth="1"/>
    <col min="13" max="13" width="11.140625" style="1" customWidth="1"/>
    <col min="14" max="14" width="10.28515625" style="1" customWidth="1"/>
    <col min="15" max="15" width="11.42578125" style="1" customWidth="1"/>
    <col min="16" max="16" width="7.42578125" style="1" customWidth="1"/>
    <col min="17" max="18" width="8.28515625" style="1" customWidth="1"/>
    <col min="19" max="19" width="8.42578125" style="1" customWidth="1"/>
    <col min="20" max="20" width="6.42578125" style="4" customWidth="1"/>
    <col min="21" max="21" width="8.5703125" style="1" customWidth="1"/>
    <col min="22" max="22" width="12" style="1" hidden="1" customWidth="1"/>
    <col min="23" max="23" width="12.7109375" style="1" hidden="1" customWidth="1"/>
    <col min="24" max="24" width="12.28515625" style="1" hidden="1" customWidth="1"/>
    <col min="25" max="25" width="14.5703125" style="1" hidden="1" customWidth="1"/>
    <col min="26" max="26" width="14" style="2" bestFit="1" customWidth="1"/>
    <col min="27" max="27" width="15" style="2" customWidth="1"/>
    <col min="28" max="16384" width="9.140625" style="1"/>
  </cols>
  <sheetData>
    <row r="1" spans="1:27" ht="18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7" x14ac:dyDescent="0.2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4" spans="1:27" x14ac:dyDescent="0.2">
      <c r="A4" s="148" t="s">
        <v>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7" x14ac:dyDescent="0.2">
      <c r="A5" s="149" t="s">
        <v>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5"/>
      <c r="W5" s="5"/>
      <c r="X5" s="5"/>
      <c r="Y5" s="5"/>
    </row>
    <row r="6" spans="1:27" x14ac:dyDescent="0.2">
      <c r="A6" s="149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5"/>
      <c r="W6" s="5"/>
      <c r="X6" s="5"/>
      <c r="Y6" s="5"/>
    </row>
    <row r="7" spans="1:27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7"/>
      <c r="V7" s="5"/>
      <c r="W7" s="5"/>
      <c r="X7" s="5"/>
      <c r="Y7" s="5"/>
    </row>
    <row r="8" spans="1:27" ht="27" customHeight="1" x14ac:dyDescent="0.25">
      <c r="A8" s="149" t="s">
        <v>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9"/>
      <c r="W8" s="9"/>
      <c r="X8" s="9"/>
      <c r="Y8" s="9"/>
    </row>
    <row r="9" spans="1:27" ht="6.7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</row>
    <row r="10" spans="1:27" ht="21" customHeight="1" x14ac:dyDescent="0.2">
      <c r="A10" s="145" t="s">
        <v>6</v>
      </c>
      <c r="B10" s="138" t="s">
        <v>7</v>
      </c>
      <c r="C10" s="138" t="s">
        <v>8</v>
      </c>
      <c r="D10" s="138" t="s">
        <v>9</v>
      </c>
      <c r="E10" s="137" t="s">
        <v>10</v>
      </c>
      <c r="F10" s="137" t="s">
        <v>11</v>
      </c>
      <c r="G10" s="142" t="s">
        <v>12</v>
      </c>
      <c r="H10" s="142"/>
      <c r="I10" s="142"/>
      <c r="J10" s="142"/>
      <c r="K10" s="143" t="s">
        <v>9</v>
      </c>
      <c r="L10" s="138" t="s">
        <v>13</v>
      </c>
      <c r="M10" s="137" t="s">
        <v>14</v>
      </c>
      <c r="N10" s="137" t="s">
        <v>15</v>
      </c>
      <c r="O10" s="137" t="s">
        <v>16</v>
      </c>
      <c r="P10" s="137" t="s">
        <v>17</v>
      </c>
      <c r="Q10" s="137" t="s">
        <v>18</v>
      </c>
      <c r="R10" s="137" t="s">
        <v>19</v>
      </c>
      <c r="S10" s="138" t="s">
        <v>20</v>
      </c>
      <c r="T10" s="140" t="s">
        <v>21</v>
      </c>
      <c r="U10" s="137" t="s">
        <v>22</v>
      </c>
      <c r="V10" s="133"/>
      <c r="W10" s="134"/>
      <c r="X10" s="135" t="s">
        <v>23</v>
      </c>
    </row>
    <row r="11" spans="1:27" ht="36" customHeight="1" x14ac:dyDescent="0.2">
      <c r="A11" s="145"/>
      <c r="B11" s="139"/>
      <c r="C11" s="139"/>
      <c r="D11" s="139"/>
      <c r="E11" s="137"/>
      <c r="F11" s="138"/>
      <c r="G11" s="13" t="s">
        <v>24</v>
      </c>
      <c r="H11" s="13" t="s">
        <v>25</v>
      </c>
      <c r="I11" s="13" t="s">
        <v>26</v>
      </c>
      <c r="J11" s="13" t="s">
        <v>27</v>
      </c>
      <c r="K11" s="144"/>
      <c r="L11" s="139"/>
      <c r="M11" s="138"/>
      <c r="N11" s="138"/>
      <c r="O11" s="138"/>
      <c r="P11" s="138"/>
      <c r="Q11" s="138"/>
      <c r="R11" s="138"/>
      <c r="S11" s="139"/>
      <c r="T11" s="141"/>
      <c r="U11" s="138"/>
      <c r="V11" s="14" t="s">
        <v>28</v>
      </c>
      <c r="W11" s="15" t="s">
        <v>29</v>
      </c>
      <c r="X11" s="136"/>
    </row>
    <row r="12" spans="1:27" s="20" customFormat="1" ht="20.25" customHeight="1" x14ac:dyDescent="0.15">
      <c r="A12" s="145"/>
      <c r="B12" s="146"/>
      <c r="C12" s="146"/>
      <c r="D12" s="146"/>
      <c r="E12" s="137"/>
      <c r="F12" s="16" t="s">
        <v>30</v>
      </c>
      <c r="G12" s="16" t="s">
        <v>31</v>
      </c>
      <c r="H12" s="16" t="s">
        <v>32</v>
      </c>
      <c r="I12" s="16" t="s">
        <v>33</v>
      </c>
      <c r="J12" s="16" t="s">
        <v>34</v>
      </c>
      <c r="K12" s="17" t="s">
        <v>35</v>
      </c>
      <c r="L12" s="16" t="s">
        <v>36</v>
      </c>
      <c r="M12" s="16" t="s">
        <v>37</v>
      </c>
      <c r="N12" s="17" t="s">
        <v>38</v>
      </c>
      <c r="O12" s="16" t="s">
        <v>39</v>
      </c>
      <c r="P12" s="17" t="s">
        <v>40</v>
      </c>
      <c r="Q12" s="17" t="s">
        <v>41</v>
      </c>
      <c r="R12" s="17" t="s">
        <v>42</v>
      </c>
      <c r="S12" s="17" t="s">
        <v>43</v>
      </c>
      <c r="T12" s="18" t="s">
        <v>44</v>
      </c>
      <c r="U12" s="17" t="s">
        <v>45</v>
      </c>
      <c r="V12" s="19" t="s">
        <v>46</v>
      </c>
      <c r="W12" s="19" t="s">
        <v>47</v>
      </c>
      <c r="X12" s="19" t="s">
        <v>48</v>
      </c>
      <c r="Z12" s="21"/>
      <c r="AA12" s="21"/>
    </row>
    <row r="13" spans="1:27" x14ac:dyDescent="0.2">
      <c r="A13" s="22" t="s">
        <v>49</v>
      </c>
      <c r="B13" s="23"/>
      <c r="C13" s="23"/>
      <c r="D13" s="23"/>
      <c r="E13" s="24"/>
      <c r="F13" s="25"/>
      <c r="G13" s="26"/>
      <c r="H13" s="26"/>
      <c r="I13" s="26"/>
      <c r="J13" s="26"/>
      <c r="K13" s="26">
        <f>SUM(F13:J13)</f>
        <v>0</v>
      </c>
      <c r="L13" s="26">
        <f>(K13*12)</f>
        <v>0</v>
      </c>
      <c r="M13" s="25">
        <f>+F13</f>
        <v>0</v>
      </c>
      <c r="N13" s="27">
        <f>+(F13/22)*5</f>
        <v>0</v>
      </c>
      <c r="O13" s="25">
        <f t="shared" ref="O13:O53" si="0">+L13+M13+N13</f>
        <v>0</v>
      </c>
      <c r="P13" s="25">
        <f>+ROUND(O13*0.15,2)</f>
        <v>0</v>
      </c>
      <c r="Q13" s="25">
        <f>+O13+P13</f>
        <v>0</v>
      </c>
      <c r="R13" s="25">
        <f>+ROUND(Q13*0.12,2)</f>
        <v>0</v>
      </c>
      <c r="S13" s="28">
        <f>+Q13+R13</f>
        <v>0</v>
      </c>
      <c r="T13" s="29"/>
      <c r="U13" s="25">
        <f>+S13*T13</f>
        <v>0</v>
      </c>
      <c r="V13" s="30"/>
      <c r="W13" s="30">
        <f t="shared" ref="W13:W19" si="1">SUM(V13:V13)</f>
        <v>0</v>
      </c>
      <c r="X13" s="30" t="e">
        <f>ROUND(SUM(#REF!,W13),2)</f>
        <v>#REF!</v>
      </c>
    </row>
    <row r="14" spans="1:27" x14ac:dyDescent="0.2">
      <c r="A14" s="31" t="s">
        <v>50</v>
      </c>
      <c r="B14" s="32"/>
      <c r="C14" s="32"/>
      <c r="D14" s="32"/>
      <c r="E14" s="24">
        <v>8</v>
      </c>
      <c r="F14" s="25">
        <v>13833</v>
      </c>
      <c r="G14" s="26">
        <v>10</v>
      </c>
      <c r="H14" s="26">
        <v>1031.3</v>
      </c>
      <c r="I14" s="26">
        <v>162.5</v>
      </c>
      <c r="J14" s="26">
        <v>100</v>
      </c>
      <c r="K14" s="26">
        <f t="shared" ref="K14:K53" si="2">SUM(F14:J14)</f>
        <v>15136.8</v>
      </c>
      <c r="L14" s="26">
        <f>(K14*9.5)</f>
        <v>143799.6</v>
      </c>
      <c r="M14" s="25">
        <f t="shared" ref="M14:M53" si="3">+F14</f>
        <v>13833</v>
      </c>
      <c r="N14" s="27">
        <f t="shared" ref="N14:N53" si="4">+(F14/22)*5</f>
        <v>3143.863636363636</v>
      </c>
      <c r="O14" s="25">
        <f t="shared" si="0"/>
        <v>160776.46363636365</v>
      </c>
      <c r="P14" s="33">
        <f t="shared" ref="P14:P77" si="5">+ROUND(O14*0.15,2)</f>
        <v>24116.47</v>
      </c>
      <c r="Q14" s="33">
        <f t="shared" ref="Q14:Q53" si="6">+O14+P14</f>
        <v>184892.93363636365</v>
      </c>
      <c r="R14" s="33">
        <f t="shared" ref="R14:R77" si="7">+ROUND(Q14*0.12,2)</f>
        <v>22187.15</v>
      </c>
      <c r="S14" s="34">
        <f t="shared" ref="S14:S53" si="8">+Q14+R14</f>
        <v>207080.08363636365</v>
      </c>
      <c r="T14" s="29">
        <v>1</v>
      </c>
      <c r="U14" s="35">
        <f t="shared" ref="U14:U53" si="9">+S14*T14</f>
        <v>207080.08363636365</v>
      </c>
      <c r="V14" s="30"/>
      <c r="W14" s="30">
        <f t="shared" si="1"/>
        <v>0</v>
      </c>
      <c r="X14" s="30" t="e">
        <f>ROUND(SUM(#REF!,W14),2)</f>
        <v>#REF!</v>
      </c>
    </row>
    <row r="15" spans="1:27" x14ac:dyDescent="0.2">
      <c r="A15" s="31" t="s">
        <v>51</v>
      </c>
      <c r="B15" s="36"/>
      <c r="C15" s="36"/>
      <c r="D15" s="36"/>
      <c r="E15" s="24">
        <v>20</v>
      </c>
      <c r="F15" s="25">
        <f>+[1]Annual!C11</f>
        <v>32810</v>
      </c>
      <c r="G15" s="26">
        <v>30</v>
      </c>
      <c r="H15" s="26">
        <v>1178.7</v>
      </c>
      <c r="I15" s="26">
        <v>400</v>
      </c>
      <c r="J15" s="26">
        <v>100</v>
      </c>
      <c r="K15" s="26">
        <f t="shared" si="2"/>
        <v>34518.699999999997</v>
      </c>
      <c r="L15" s="26">
        <f>(K15*9.5)</f>
        <v>327927.64999999997</v>
      </c>
      <c r="M15" s="25">
        <f t="shared" si="3"/>
        <v>32810</v>
      </c>
      <c r="N15" s="27">
        <f t="shared" si="4"/>
        <v>7456.8181818181811</v>
      </c>
      <c r="O15" s="25">
        <f t="shared" si="0"/>
        <v>368194.46818181814</v>
      </c>
      <c r="P15" s="33">
        <f t="shared" si="5"/>
        <v>55229.17</v>
      </c>
      <c r="Q15" s="33">
        <f t="shared" si="6"/>
        <v>423423.63818181813</v>
      </c>
      <c r="R15" s="33">
        <f t="shared" si="7"/>
        <v>50810.84</v>
      </c>
      <c r="S15" s="34">
        <f t="shared" si="8"/>
        <v>474234.47818181815</v>
      </c>
      <c r="T15" s="29">
        <v>1</v>
      </c>
      <c r="U15" s="35">
        <f t="shared" si="9"/>
        <v>474234.47818181815</v>
      </c>
      <c r="V15" s="30"/>
      <c r="W15" s="30">
        <f t="shared" si="1"/>
        <v>0</v>
      </c>
      <c r="X15" s="30" t="e">
        <f>ROUND(SUM(#REF!,W15),2)</f>
        <v>#REF!</v>
      </c>
    </row>
    <row r="16" spans="1:27" x14ac:dyDescent="0.2">
      <c r="A16" s="31" t="s">
        <v>52</v>
      </c>
      <c r="B16" s="32"/>
      <c r="C16" s="32"/>
      <c r="D16" s="32"/>
      <c r="E16" s="24">
        <v>3</v>
      </c>
      <c r="F16" s="25">
        <v>9628</v>
      </c>
      <c r="G16" s="26">
        <v>10</v>
      </c>
      <c r="H16" s="26">
        <v>699.8</v>
      </c>
      <c r="I16" s="26">
        <v>112.5</v>
      </c>
      <c r="J16" s="26">
        <v>100</v>
      </c>
      <c r="K16" s="26">
        <f t="shared" si="2"/>
        <v>10550.3</v>
      </c>
      <c r="L16" s="26">
        <f>(K16*9.5)</f>
        <v>100227.84999999999</v>
      </c>
      <c r="M16" s="25">
        <f t="shared" si="3"/>
        <v>9628</v>
      </c>
      <c r="N16" s="27">
        <f t="shared" si="4"/>
        <v>2188.181818181818</v>
      </c>
      <c r="O16" s="25">
        <f t="shared" si="0"/>
        <v>112044.03181818181</v>
      </c>
      <c r="P16" s="33">
        <f t="shared" si="5"/>
        <v>16806.599999999999</v>
      </c>
      <c r="Q16" s="33">
        <f t="shared" si="6"/>
        <v>128850.63181818181</v>
      </c>
      <c r="R16" s="33">
        <f t="shared" si="7"/>
        <v>15462.08</v>
      </c>
      <c r="S16" s="34">
        <f t="shared" si="8"/>
        <v>144312.71181818179</v>
      </c>
      <c r="T16" s="29">
        <v>1</v>
      </c>
      <c r="U16" s="35">
        <f t="shared" si="9"/>
        <v>144312.71181818179</v>
      </c>
      <c r="V16" s="30"/>
      <c r="W16" s="30">
        <f t="shared" si="1"/>
        <v>0</v>
      </c>
      <c r="X16" s="30" t="e">
        <f>ROUND(SUM(#REF!,W16),2)</f>
        <v>#REF!</v>
      </c>
      <c r="AA16" s="2">
        <f>SUM(Z14:Z16)</f>
        <v>0</v>
      </c>
    </row>
    <row r="17" spans="1:27" x14ac:dyDescent="0.2">
      <c r="A17" s="31" t="s">
        <v>53</v>
      </c>
      <c r="B17" s="32"/>
      <c r="C17" s="32"/>
      <c r="D17" s="32"/>
      <c r="E17" s="24">
        <v>7</v>
      </c>
      <c r="F17" s="25">
        <v>12880</v>
      </c>
      <c r="G17" s="26">
        <v>10</v>
      </c>
      <c r="H17" s="26">
        <v>957.7</v>
      </c>
      <c r="I17" s="26">
        <v>150</v>
      </c>
      <c r="J17" s="26">
        <v>100</v>
      </c>
      <c r="K17" s="26">
        <f t="shared" si="2"/>
        <v>14097.7</v>
      </c>
      <c r="L17" s="26">
        <f>(K17*9.5)</f>
        <v>133928.15</v>
      </c>
      <c r="M17" s="25">
        <f t="shared" si="3"/>
        <v>12880</v>
      </c>
      <c r="N17" s="27">
        <f t="shared" si="4"/>
        <v>2927.2727272727275</v>
      </c>
      <c r="O17" s="25">
        <f t="shared" si="0"/>
        <v>149735.42272727273</v>
      </c>
      <c r="P17" s="33">
        <f t="shared" si="5"/>
        <v>22460.31</v>
      </c>
      <c r="Q17" s="33">
        <f t="shared" si="6"/>
        <v>172195.73272727273</v>
      </c>
      <c r="R17" s="33">
        <f t="shared" si="7"/>
        <v>20663.490000000002</v>
      </c>
      <c r="S17" s="34">
        <f t="shared" si="8"/>
        <v>192859.22272727272</v>
      </c>
      <c r="T17" s="29">
        <v>1</v>
      </c>
      <c r="U17" s="35">
        <f t="shared" si="9"/>
        <v>192859.22272727272</v>
      </c>
      <c r="V17" s="30"/>
      <c r="W17" s="30">
        <f t="shared" si="1"/>
        <v>0</v>
      </c>
      <c r="X17" s="30" t="e">
        <f>ROUND(SUM(#REF!,W17),2)</f>
        <v>#REF!</v>
      </c>
    </row>
    <row r="18" spans="1:27" ht="13.5" thickBot="1" x14ac:dyDescent="0.25">
      <c r="A18" s="37" t="s">
        <v>54</v>
      </c>
      <c r="B18" s="38"/>
      <c r="C18" s="38"/>
      <c r="D18" s="38"/>
      <c r="E18" s="39"/>
      <c r="F18" s="40"/>
      <c r="G18" s="41">
        <f>SUM(G14:G17)</f>
        <v>60</v>
      </c>
      <c r="H18" s="41">
        <f t="shared" ref="H18:U18" si="10">SUM(H14:H17)</f>
        <v>3867.5</v>
      </c>
      <c r="I18" s="41">
        <f t="shared" si="10"/>
        <v>825</v>
      </c>
      <c r="J18" s="41">
        <f t="shared" si="10"/>
        <v>400</v>
      </c>
      <c r="K18" s="41">
        <f t="shared" si="10"/>
        <v>74303.5</v>
      </c>
      <c r="L18" s="41">
        <f t="shared" si="10"/>
        <v>705883.25</v>
      </c>
      <c r="M18" s="41">
        <f t="shared" si="10"/>
        <v>69151</v>
      </c>
      <c r="N18" s="41">
        <f t="shared" si="10"/>
        <v>15716.136363636362</v>
      </c>
      <c r="O18" s="41">
        <f t="shared" si="10"/>
        <v>790750.38636363635</v>
      </c>
      <c r="P18" s="42">
        <f t="shared" si="10"/>
        <v>118612.54999999999</v>
      </c>
      <c r="Q18" s="42">
        <f t="shared" si="10"/>
        <v>909362.93636363628</v>
      </c>
      <c r="R18" s="42">
        <f t="shared" si="10"/>
        <v>109123.56</v>
      </c>
      <c r="S18" s="42">
        <f t="shared" si="10"/>
        <v>1018486.4963636363</v>
      </c>
      <c r="T18" s="43">
        <f t="shared" si="10"/>
        <v>4</v>
      </c>
      <c r="U18" s="44">
        <f t="shared" si="10"/>
        <v>1018486.4963636363</v>
      </c>
      <c r="V18" s="30"/>
      <c r="W18" s="30">
        <f t="shared" si="1"/>
        <v>0</v>
      </c>
      <c r="X18" s="30" t="e">
        <f>ROUND(SUM(#REF!,W18),2)</f>
        <v>#REF!</v>
      </c>
    </row>
    <row r="19" spans="1:27" ht="13.5" thickTop="1" x14ac:dyDescent="0.2">
      <c r="A19" s="45"/>
      <c r="B19" s="46"/>
      <c r="C19" s="46"/>
      <c r="D19" s="46"/>
      <c r="E19" s="47"/>
      <c r="F19" s="48"/>
      <c r="G19" s="49"/>
      <c r="H19" s="49"/>
      <c r="I19" s="49"/>
      <c r="J19" s="49"/>
      <c r="K19" s="49">
        <f t="shared" si="2"/>
        <v>0</v>
      </c>
      <c r="L19" s="49">
        <f>(K19*12)</f>
        <v>0</v>
      </c>
      <c r="M19" s="48">
        <f t="shared" si="3"/>
        <v>0</v>
      </c>
      <c r="N19" s="50">
        <f t="shared" si="4"/>
        <v>0</v>
      </c>
      <c r="O19" s="48">
        <f t="shared" si="0"/>
        <v>0</v>
      </c>
      <c r="P19" s="48">
        <f t="shared" si="5"/>
        <v>0</v>
      </c>
      <c r="Q19" s="48">
        <f t="shared" si="6"/>
        <v>0</v>
      </c>
      <c r="R19" s="48">
        <f t="shared" si="7"/>
        <v>0</v>
      </c>
      <c r="S19" s="51">
        <f t="shared" si="8"/>
        <v>0</v>
      </c>
      <c r="T19" s="52"/>
      <c r="U19" s="48">
        <f t="shared" si="9"/>
        <v>0</v>
      </c>
      <c r="V19" s="30"/>
      <c r="W19" s="30">
        <f t="shared" si="1"/>
        <v>0</v>
      </c>
      <c r="X19" s="53" t="e">
        <f>ROUND(SUM(#REF!,W19),2)</f>
        <v>#REF!</v>
      </c>
    </row>
    <row r="20" spans="1:27" x14ac:dyDescent="0.2">
      <c r="A20" s="54" t="s">
        <v>55</v>
      </c>
      <c r="B20" s="55"/>
      <c r="C20" s="55"/>
      <c r="D20" s="55"/>
      <c r="E20" s="24"/>
      <c r="F20" s="25"/>
      <c r="G20" s="26"/>
      <c r="H20" s="26"/>
      <c r="I20" s="26"/>
      <c r="J20" s="26"/>
      <c r="K20" s="26">
        <f t="shared" si="2"/>
        <v>0</v>
      </c>
      <c r="L20" s="26">
        <f>(K20*12)</f>
        <v>0</v>
      </c>
      <c r="M20" s="25">
        <f t="shared" si="3"/>
        <v>0</v>
      </c>
      <c r="N20" s="27">
        <f t="shared" si="4"/>
        <v>0</v>
      </c>
      <c r="O20" s="25">
        <f t="shared" si="0"/>
        <v>0</v>
      </c>
      <c r="P20" s="25">
        <f t="shared" si="5"/>
        <v>0</v>
      </c>
      <c r="Q20" s="25">
        <f t="shared" si="6"/>
        <v>0</v>
      </c>
      <c r="R20" s="25">
        <f t="shared" si="7"/>
        <v>0</v>
      </c>
      <c r="S20" s="28">
        <f t="shared" si="8"/>
        <v>0</v>
      </c>
      <c r="T20" s="29"/>
      <c r="U20" s="25">
        <f t="shared" si="9"/>
        <v>0</v>
      </c>
      <c r="V20" s="30"/>
      <c r="W20" s="30"/>
      <c r="X20" s="30"/>
    </row>
    <row r="21" spans="1:27" x14ac:dyDescent="0.2">
      <c r="A21" s="31" t="s">
        <v>56</v>
      </c>
      <c r="B21" s="32"/>
      <c r="C21" s="32"/>
      <c r="D21" s="32"/>
      <c r="E21" s="24">
        <v>8</v>
      </c>
      <c r="F21" s="25">
        <v>13833</v>
      </c>
      <c r="G21" s="26">
        <v>10</v>
      </c>
      <c r="H21" s="26">
        <v>1031.3</v>
      </c>
      <c r="I21" s="26">
        <v>162.5</v>
      </c>
      <c r="J21" s="26">
        <v>100</v>
      </c>
      <c r="K21" s="26">
        <f t="shared" si="2"/>
        <v>15136.8</v>
      </c>
      <c r="L21" s="26">
        <f>(K21*9.5)</f>
        <v>143799.6</v>
      </c>
      <c r="M21" s="25">
        <f t="shared" si="3"/>
        <v>13833</v>
      </c>
      <c r="N21" s="27">
        <f t="shared" si="4"/>
        <v>3143.863636363636</v>
      </c>
      <c r="O21" s="25">
        <f t="shared" si="0"/>
        <v>160776.46363636365</v>
      </c>
      <c r="P21" s="35">
        <f t="shared" si="5"/>
        <v>24116.47</v>
      </c>
      <c r="Q21" s="35">
        <f t="shared" si="6"/>
        <v>184892.93363636365</v>
      </c>
      <c r="R21" s="35">
        <f t="shared" si="7"/>
        <v>22187.15</v>
      </c>
      <c r="S21" s="56">
        <f t="shared" si="8"/>
        <v>207080.08363636365</v>
      </c>
      <c r="T21" s="29">
        <v>1</v>
      </c>
      <c r="U21" s="33">
        <f t="shared" si="9"/>
        <v>207080.08363636365</v>
      </c>
      <c r="V21" s="30"/>
      <c r="W21" s="30"/>
      <c r="X21" s="30"/>
    </row>
    <row r="22" spans="1:27" ht="12" customHeight="1" x14ac:dyDescent="0.2">
      <c r="A22" s="31" t="s">
        <v>57</v>
      </c>
      <c r="B22" s="32"/>
      <c r="C22" s="32"/>
      <c r="D22" s="32"/>
      <c r="E22" s="24">
        <v>8</v>
      </c>
      <c r="F22" s="25">
        <v>13833</v>
      </c>
      <c r="G22" s="26">
        <v>10</v>
      </c>
      <c r="H22" s="26">
        <v>1031.3</v>
      </c>
      <c r="I22" s="26">
        <v>162.5</v>
      </c>
      <c r="J22" s="26">
        <v>100</v>
      </c>
      <c r="K22" s="26">
        <f t="shared" si="2"/>
        <v>15136.8</v>
      </c>
      <c r="L22" s="26">
        <f>(K22*9.5)</f>
        <v>143799.6</v>
      </c>
      <c r="M22" s="25">
        <f t="shared" si="3"/>
        <v>13833</v>
      </c>
      <c r="N22" s="27">
        <f t="shared" si="4"/>
        <v>3143.863636363636</v>
      </c>
      <c r="O22" s="25">
        <f t="shared" si="0"/>
        <v>160776.46363636365</v>
      </c>
      <c r="P22" s="35">
        <f t="shared" si="5"/>
        <v>24116.47</v>
      </c>
      <c r="Q22" s="35">
        <f t="shared" si="6"/>
        <v>184892.93363636365</v>
      </c>
      <c r="R22" s="35">
        <f t="shared" si="7"/>
        <v>22187.15</v>
      </c>
      <c r="S22" s="56">
        <f t="shared" si="8"/>
        <v>207080.08363636365</v>
      </c>
      <c r="T22" s="29">
        <v>2</v>
      </c>
      <c r="U22" s="33">
        <f t="shared" si="9"/>
        <v>414160.1672727273</v>
      </c>
      <c r="V22" s="30"/>
      <c r="W22" s="30"/>
      <c r="X22" s="30"/>
    </row>
    <row r="23" spans="1:27" ht="12" customHeight="1" x14ac:dyDescent="0.2">
      <c r="A23" s="31" t="s">
        <v>50</v>
      </c>
      <c r="B23" s="32"/>
      <c r="C23" s="32"/>
      <c r="D23" s="32"/>
      <c r="E23" s="24">
        <v>8</v>
      </c>
      <c r="F23" s="25">
        <v>13833</v>
      </c>
      <c r="G23" s="26">
        <v>10</v>
      </c>
      <c r="H23" s="26">
        <v>1031.3</v>
      </c>
      <c r="I23" s="26">
        <v>162.5</v>
      </c>
      <c r="J23" s="26">
        <v>100</v>
      </c>
      <c r="K23" s="26">
        <f t="shared" si="2"/>
        <v>15136.8</v>
      </c>
      <c r="L23" s="26">
        <f>(K23*9.5)</f>
        <v>143799.6</v>
      </c>
      <c r="M23" s="25">
        <f t="shared" si="3"/>
        <v>13833</v>
      </c>
      <c r="N23" s="27">
        <f t="shared" si="4"/>
        <v>3143.863636363636</v>
      </c>
      <c r="O23" s="25">
        <f t="shared" si="0"/>
        <v>160776.46363636365</v>
      </c>
      <c r="P23" s="35">
        <f t="shared" si="5"/>
        <v>24116.47</v>
      </c>
      <c r="Q23" s="35">
        <f t="shared" si="6"/>
        <v>184892.93363636365</v>
      </c>
      <c r="R23" s="35">
        <f t="shared" si="7"/>
        <v>22187.15</v>
      </c>
      <c r="S23" s="56">
        <f t="shared" si="8"/>
        <v>207080.08363636365</v>
      </c>
      <c r="T23" s="29">
        <v>1</v>
      </c>
      <c r="U23" s="33">
        <f t="shared" si="9"/>
        <v>207080.08363636365</v>
      </c>
      <c r="V23" s="30"/>
      <c r="W23" s="30"/>
      <c r="X23" s="30"/>
      <c r="AA23" s="2">
        <f>SUM(Z21:Z23)</f>
        <v>0</v>
      </c>
    </row>
    <row r="24" spans="1:27" ht="13.5" thickBot="1" x14ac:dyDescent="0.25">
      <c r="A24" s="37" t="s">
        <v>54</v>
      </c>
      <c r="B24" s="38"/>
      <c r="C24" s="38"/>
      <c r="D24" s="38"/>
      <c r="E24" s="39"/>
      <c r="F24" s="40"/>
      <c r="G24" s="41">
        <f>SUM(G21:G23)</f>
        <v>30</v>
      </c>
      <c r="H24" s="41">
        <f t="shared" ref="H24:U24" si="11">SUM(H21:H23)</f>
        <v>3093.8999999999996</v>
      </c>
      <c r="I24" s="41">
        <f t="shared" si="11"/>
        <v>487.5</v>
      </c>
      <c r="J24" s="41">
        <f t="shared" si="11"/>
        <v>300</v>
      </c>
      <c r="K24" s="41">
        <f t="shared" si="11"/>
        <v>45410.399999999994</v>
      </c>
      <c r="L24" s="41">
        <f t="shared" si="11"/>
        <v>431398.80000000005</v>
      </c>
      <c r="M24" s="41">
        <f t="shared" si="11"/>
        <v>41499</v>
      </c>
      <c r="N24" s="41">
        <f t="shared" si="11"/>
        <v>9431.5909090909081</v>
      </c>
      <c r="O24" s="41">
        <f t="shared" si="11"/>
        <v>482329.39090909099</v>
      </c>
      <c r="P24" s="42">
        <f t="shared" si="11"/>
        <v>72349.41</v>
      </c>
      <c r="Q24" s="42">
        <f t="shared" si="11"/>
        <v>554678.80090909102</v>
      </c>
      <c r="R24" s="42">
        <f t="shared" si="11"/>
        <v>66561.450000000012</v>
      </c>
      <c r="S24" s="42">
        <f t="shared" si="11"/>
        <v>621240.25090909097</v>
      </c>
      <c r="T24" s="43">
        <f t="shared" si="11"/>
        <v>4</v>
      </c>
      <c r="U24" s="44">
        <f t="shared" si="11"/>
        <v>828320.33454545459</v>
      </c>
      <c r="V24" s="30"/>
      <c r="W24" s="30">
        <f>SUM(V24:V24)</f>
        <v>0</v>
      </c>
      <c r="X24" s="30" t="e">
        <f>ROUND(SUM(#REF!,W24),2)</f>
        <v>#REF!</v>
      </c>
    </row>
    <row r="25" spans="1:27" ht="13.5" thickTop="1" x14ac:dyDescent="0.2">
      <c r="A25" s="57"/>
      <c r="B25" s="58"/>
      <c r="C25" s="58"/>
      <c r="D25" s="58"/>
      <c r="E25" s="59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62"/>
      <c r="R25" s="62"/>
      <c r="S25" s="62"/>
      <c r="T25" s="63"/>
      <c r="U25" s="64"/>
      <c r="V25" s="30"/>
      <c r="W25" s="30"/>
      <c r="X25" s="30"/>
    </row>
    <row r="26" spans="1:27" ht="12" customHeight="1" x14ac:dyDescent="0.2">
      <c r="A26" s="22" t="s">
        <v>58</v>
      </c>
      <c r="B26" s="23"/>
      <c r="C26" s="23"/>
      <c r="D26" s="23"/>
      <c r="E26" s="24"/>
      <c r="F26" s="25"/>
      <c r="G26" s="27"/>
      <c r="H26" s="27"/>
      <c r="I26" s="27"/>
      <c r="J26" s="27"/>
      <c r="K26" s="26">
        <f t="shared" si="2"/>
        <v>0</v>
      </c>
      <c r="L26" s="26">
        <f>(K26*12)</f>
        <v>0</v>
      </c>
      <c r="M26" s="25">
        <f t="shared" si="3"/>
        <v>0</v>
      </c>
      <c r="N26" s="27">
        <f t="shared" si="4"/>
        <v>0</v>
      </c>
      <c r="O26" s="25">
        <f t="shared" si="0"/>
        <v>0</v>
      </c>
      <c r="P26" s="35">
        <f t="shared" si="5"/>
        <v>0</v>
      </c>
      <c r="Q26" s="35">
        <f t="shared" si="6"/>
        <v>0</v>
      </c>
      <c r="R26" s="35">
        <f t="shared" si="7"/>
        <v>0</v>
      </c>
      <c r="S26" s="56">
        <f t="shared" si="8"/>
        <v>0</v>
      </c>
      <c r="T26" s="29"/>
      <c r="U26" s="33">
        <f t="shared" si="9"/>
        <v>0</v>
      </c>
      <c r="V26" s="30"/>
      <c r="W26" s="30"/>
      <c r="X26" s="30"/>
    </row>
    <row r="27" spans="1:27" ht="12" customHeight="1" x14ac:dyDescent="0.2">
      <c r="A27" s="31" t="s">
        <v>50</v>
      </c>
      <c r="B27" s="32"/>
      <c r="C27" s="32"/>
      <c r="D27" s="32"/>
      <c r="E27" s="24">
        <v>8</v>
      </c>
      <c r="F27" s="25">
        <v>13833</v>
      </c>
      <c r="G27" s="26">
        <v>10</v>
      </c>
      <c r="H27" s="26">
        <v>1031.3</v>
      </c>
      <c r="I27" s="26">
        <v>162.5</v>
      </c>
      <c r="J27" s="26">
        <v>100</v>
      </c>
      <c r="K27" s="26">
        <f t="shared" si="2"/>
        <v>15136.8</v>
      </c>
      <c r="L27" s="26">
        <f>(K27*9.5)</f>
        <v>143799.6</v>
      </c>
      <c r="M27" s="25">
        <f t="shared" si="3"/>
        <v>13833</v>
      </c>
      <c r="N27" s="27">
        <f t="shared" si="4"/>
        <v>3143.863636363636</v>
      </c>
      <c r="O27" s="25">
        <f t="shared" si="0"/>
        <v>160776.46363636365</v>
      </c>
      <c r="P27" s="35">
        <f t="shared" si="5"/>
        <v>24116.47</v>
      </c>
      <c r="Q27" s="35">
        <f t="shared" si="6"/>
        <v>184892.93363636365</v>
      </c>
      <c r="R27" s="35">
        <f t="shared" si="7"/>
        <v>22187.15</v>
      </c>
      <c r="S27" s="56">
        <f t="shared" si="8"/>
        <v>207080.08363636365</v>
      </c>
      <c r="T27" s="29">
        <v>2</v>
      </c>
      <c r="U27" s="33">
        <f t="shared" si="9"/>
        <v>414160.1672727273</v>
      </c>
      <c r="V27" s="30" t="e">
        <f>#REF!*1%</f>
        <v>#REF!</v>
      </c>
      <c r="W27" s="30" t="e">
        <f>SUM(V27:V27)</f>
        <v>#REF!</v>
      </c>
      <c r="X27" s="30" t="e">
        <f>ROUND(SUM(#REF!,W27),2)</f>
        <v>#REF!</v>
      </c>
    </row>
    <row r="28" spans="1:27" ht="12" customHeight="1" x14ac:dyDescent="0.2">
      <c r="A28" s="31" t="s">
        <v>53</v>
      </c>
      <c r="B28" s="32"/>
      <c r="C28" s="32"/>
      <c r="D28" s="32"/>
      <c r="E28" s="24">
        <v>7</v>
      </c>
      <c r="F28" s="25">
        <v>12880</v>
      </c>
      <c r="G28" s="26">
        <v>10</v>
      </c>
      <c r="H28" s="26">
        <v>957.7</v>
      </c>
      <c r="I28" s="26">
        <v>150</v>
      </c>
      <c r="J28" s="26">
        <v>100</v>
      </c>
      <c r="K28" s="26">
        <f t="shared" si="2"/>
        <v>14097.7</v>
      </c>
      <c r="L28" s="26">
        <f>(K28*9.5)</f>
        <v>133928.15</v>
      </c>
      <c r="M28" s="25">
        <f t="shared" si="3"/>
        <v>12880</v>
      </c>
      <c r="N28" s="27">
        <f t="shared" si="4"/>
        <v>2927.2727272727275</v>
      </c>
      <c r="O28" s="25">
        <f t="shared" si="0"/>
        <v>149735.42272727273</v>
      </c>
      <c r="P28" s="35">
        <f t="shared" si="5"/>
        <v>22460.31</v>
      </c>
      <c r="Q28" s="35">
        <f t="shared" si="6"/>
        <v>172195.73272727273</v>
      </c>
      <c r="R28" s="35">
        <f t="shared" si="7"/>
        <v>20663.490000000002</v>
      </c>
      <c r="S28" s="56">
        <f t="shared" si="8"/>
        <v>192859.22272727272</v>
      </c>
      <c r="T28" s="29">
        <v>1</v>
      </c>
      <c r="U28" s="33">
        <f t="shared" si="9"/>
        <v>192859.22272727272</v>
      </c>
      <c r="V28" s="30" t="e">
        <f>#REF!*1%</f>
        <v>#REF!</v>
      </c>
      <c r="W28" s="30" t="e">
        <f>SUM(V28:V28)</f>
        <v>#REF!</v>
      </c>
      <c r="X28" s="53" t="e">
        <f>ROUND(SUM(#REF!,W28),2)</f>
        <v>#REF!</v>
      </c>
    </row>
    <row r="29" spans="1:27" ht="12" customHeight="1" x14ac:dyDescent="0.2">
      <c r="A29" s="65" t="s">
        <v>52</v>
      </c>
      <c r="B29" s="66"/>
      <c r="C29" s="66"/>
      <c r="D29" s="66"/>
      <c r="E29" s="24">
        <v>3</v>
      </c>
      <c r="F29" s="25">
        <v>9628</v>
      </c>
      <c r="G29" s="26">
        <v>10</v>
      </c>
      <c r="H29" s="26">
        <v>699.8</v>
      </c>
      <c r="I29" s="26">
        <v>112.5</v>
      </c>
      <c r="J29" s="26">
        <v>100</v>
      </c>
      <c r="K29" s="26">
        <f t="shared" si="2"/>
        <v>10550.3</v>
      </c>
      <c r="L29" s="26">
        <f>(K29*9.5)</f>
        <v>100227.84999999999</v>
      </c>
      <c r="M29" s="25">
        <f t="shared" si="3"/>
        <v>9628</v>
      </c>
      <c r="N29" s="27">
        <f t="shared" si="4"/>
        <v>2188.181818181818</v>
      </c>
      <c r="O29" s="25">
        <f t="shared" si="0"/>
        <v>112044.03181818181</v>
      </c>
      <c r="P29" s="35">
        <f t="shared" si="5"/>
        <v>16806.599999999999</v>
      </c>
      <c r="Q29" s="35">
        <f t="shared" si="6"/>
        <v>128850.63181818181</v>
      </c>
      <c r="R29" s="35">
        <f t="shared" si="7"/>
        <v>15462.08</v>
      </c>
      <c r="S29" s="56">
        <f t="shared" si="8"/>
        <v>144312.71181818179</v>
      </c>
      <c r="T29" s="29">
        <v>4</v>
      </c>
      <c r="U29" s="33">
        <f t="shared" si="9"/>
        <v>577250.84727272717</v>
      </c>
      <c r="V29" s="30"/>
      <c r="W29" s="30"/>
      <c r="X29" s="67" t="e">
        <f>SUM(X27:X28)</f>
        <v>#REF!</v>
      </c>
    </row>
    <row r="30" spans="1:27" ht="12" customHeight="1" x14ac:dyDescent="0.2">
      <c r="A30" s="31" t="s">
        <v>59</v>
      </c>
      <c r="B30" s="32"/>
      <c r="C30" s="32"/>
      <c r="D30" s="32"/>
      <c r="E30" s="24">
        <v>7</v>
      </c>
      <c r="F30" s="25">
        <v>12880</v>
      </c>
      <c r="G30" s="26">
        <v>10</v>
      </c>
      <c r="H30" s="26">
        <v>957.7</v>
      </c>
      <c r="I30" s="26">
        <v>150</v>
      </c>
      <c r="J30" s="26">
        <v>100</v>
      </c>
      <c r="K30" s="26">
        <f t="shared" si="2"/>
        <v>14097.7</v>
      </c>
      <c r="L30" s="26">
        <f>(K30*9.5)</f>
        <v>133928.15</v>
      </c>
      <c r="M30" s="25">
        <f t="shared" si="3"/>
        <v>12880</v>
      </c>
      <c r="N30" s="27">
        <f t="shared" si="4"/>
        <v>2927.2727272727275</v>
      </c>
      <c r="O30" s="25">
        <f t="shared" si="0"/>
        <v>149735.42272727273</v>
      </c>
      <c r="P30" s="35">
        <f t="shared" si="5"/>
        <v>22460.31</v>
      </c>
      <c r="Q30" s="35">
        <f t="shared" si="6"/>
        <v>172195.73272727273</v>
      </c>
      <c r="R30" s="35">
        <f t="shared" si="7"/>
        <v>20663.490000000002</v>
      </c>
      <c r="S30" s="56">
        <f t="shared" si="8"/>
        <v>192859.22272727272</v>
      </c>
      <c r="T30" s="29">
        <v>2</v>
      </c>
      <c r="U30" s="33">
        <f t="shared" si="9"/>
        <v>385718.44545454544</v>
      </c>
      <c r="V30" s="30"/>
      <c r="W30" s="30"/>
      <c r="X30" s="30"/>
    </row>
    <row r="31" spans="1:27" ht="12.75" customHeight="1" x14ac:dyDescent="0.2">
      <c r="A31" s="31" t="s">
        <v>60</v>
      </c>
      <c r="B31" s="32"/>
      <c r="C31" s="32"/>
      <c r="D31" s="32"/>
      <c r="E31" s="24">
        <v>6</v>
      </c>
      <c r="F31" s="25">
        <v>11992</v>
      </c>
      <c r="G31" s="26">
        <v>10</v>
      </c>
      <c r="H31" s="26">
        <v>884</v>
      </c>
      <c r="I31" s="26">
        <v>137.5</v>
      </c>
      <c r="J31" s="26">
        <v>100</v>
      </c>
      <c r="K31" s="26">
        <f t="shared" si="2"/>
        <v>13123.5</v>
      </c>
      <c r="L31" s="26">
        <f>(K31*9.5)</f>
        <v>124673.25</v>
      </c>
      <c r="M31" s="25">
        <f t="shared" si="3"/>
        <v>11992</v>
      </c>
      <c r="N31" s="27">
        <f t="shared" si="4"/>
        <v>2725.4545454545455</v>
      </c>
      <c r="O31" s="25">
        <f t="shared" si="0"/>
        <v>139390.70454545456</v>
      </c>
      <c r="P31" s="35">
        <f t="shared" si="5"/>
        <v>20908.61</v>
      </c>
      <c r="Q31" s="35">
        <f t="shared" si="6"/>
        <v>160299.31454545457</v>
      </c>
      <c r="R31" s="35">
        <f t="shared" si="7"/>
        <v>19235.919999999998</v>
      </c>
      <c r="S31" s="56">
        <f t="shared" si="8"/>
        <v>179535.23454545456</v>
      </c>
      <c r="T31" s="29">
        <v>1</v>
      </c>
      <c r="U31" s="33">
        <f t="shared" si="9"/>
        <v>179535.23454545456</v>
      </c>
      <c r="V31" s="30"/>
      <c r="W31" s="30"/>
      <c r="X31" s="30"/>
      <c r="AA31" s="2">
        <f>SUM(Z27:Z31)</f>
        <v>0</v>
      </c>
    </row>
    <row r="32" spans="1:27" ht="13.5" thickBot="1" x14ac:dyDescent="0.25">
      <c r="A32" s="37" t="s">
        <v>54</v>
      </c>
      <c r="B32" s="38"/>
      <c r="C32" s="38"/>
      <c r="D32" s="38"/>
      <c r="E32" s="39"/>
      <c r="F32" s="40"/>
      <c r="G32" s="41">
        <f>SUM(G27:G31)</f>
        <v>50</v>
      </c>
      <c r="H32" s="41">
        <f t="shared" ref="H32:U32" si="12">SUM(H27:H31)</f>
        <v>4530.5</v>
      </c>
      <c r="I32" s="41">
        <f t="shared" si="12"/>
        <v>712.5</v>
      </c>
      <c r="J32" s="41">
        <f t="shared" si="12"/>
        <v>500</v>
      </c>
      <c r="K32" s="41">
        <f t="shared" si="12"/>
        <v>67006</v>
      </c>
      <c r="L32" s="41">
        <f t="shared" si="12"/>
        <v>636557</v>
      </c>
      <c r="M32" s="41">
        <f t="shared" si="12"/>
        <v>61213</v>
      </c>
      <c r="N32" s="41">
        <f t="shared" si="12"/>
        <v>13912.045454545456</v>
      </c>
      <c r="O32" s="41">
        <f t="shared" si="12"/>
        <v>711682.04545454541</v>
      </c>
      <c r="P32" s="42">
        <f t="shared" si="12"/>
        <v>106752.3</v>
      </c>
      <c r="Q32" s="42">
        <f t="shared" si="12"/>
        <v>818434.34545454558</v>
      </c>
      <c r="R32" s="42">
        <f t="shared" si="12"/>
        <v>98212.13</v>
      </c>
      <c r="S32" s="42">
        <f t="shared" si="12"/>
        <v>916646.47545454558</v>
      </c>
      <c r="T32" s="43">
        <f t="shared" si="12"/>
        <v>10</v>
      </c>
      <c r="U32" s="44">
        <f t="shared" si="12"/>
        <v>1749523.9172727272</v>
      </c>
      <c r="V32" s="30"/>
      <c r="W32" s="30">
        <f>SUM(V32:V32)</f>
        <v>0</v>
      </c>
      <c r="X32" s="30" t="e">
        <f>ROUND(SUM(#REF!,W32),2)</f>
        <v>#REF!</v>
      </c>
    </row>
    <row r="33" spans="1:27" ht="13.5" thickTop="1" x14ac:dyDescent="0.2">
      <c r="A33" s="57"/>
      <c r="B33" s="58"/>
      <c r="C33" s="58"/>
      <c r="D33" s="58"/>
      <c r="E33" s="5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62"/>
      <c r="R33" s="62"/>
      <c r="S33" s="62"/>
      <c r="T33" s="63"/>
      <c r="U33" s="64"/>
      <c r="V33" s="30"/>
      <c r="W33" s="30"/>
      <c r="X33" s="30"/>
    </row>
    <row r="34" spans="1:27" ht="12.75" customHeight="1" x14ac:dyDescent="0.2">
      <c r="A34" s="22" t="s">
        <v>61</v>
      </c>
      <c r="B34" s="23"/>
      <c r="C34" s="23"/>
      <c r="D34" s="23"/>
      <c r="E34" s="24"/>
      <c r="F34" s="25"/>
      <c r="G34" s="27"/>
      <c r="H34" s="27"/>
      <c r="I34" s="27"/>
      <c r="J34" s="27"/>
      <c r="K34" s="26">
        <f t="shared" si="2"/>
        <v>0</v>
      </c>
      <c r="L34" s="26">
        <f>(K34*12)</f>
        <v>0</v>
      </c>
      <c r="M34" s="25">
        <f t="shared" si="3"/>
        <v>0</v>
      </c>
      <c r="N34" s="27">
        <f t="shared" si="4"/>
        <v>0</v>
      </c>
      <c r="O34" s="25">
        <f t="shared" si="0"/>
        <v>0</v>
      </c>
      <c r="P34" s="35">
        <f t="shared" si="5"/>
        <v>0</v>
      </c>
      <c r="Q34" s="35">
        <f t="shared" si="6"/>
        <v>0</v>
      </c>
      <c r="R34" s="35">
        <f t="shared" si="7"/>
        <v>0</v>
      </c>
      <c r="S34" s="56">
        <f t="shared" si="8"/>
        <v>0</v>
      </c>
      <c r="T34" s="29"/>
      <c r="U34" s="33">
        <f t="shared" si="9"/>
        <v>0</v>
      </c>
      <c r="V34" s="30" t="e">
        <f>#REF!*1%</f>
        <v>#REF!</v>
      </c>
      <c r="W34" s="30" t="e">
        <f>SUM(V34:V34)</f>
        <v>#REF!</v>
      </c>
      <c r="X34" s="30" t="e">
        <f>ROUND(SUM(#REF!,W34),2)</f>
        <v>#REF!</v>
      </c>
    </row>
    <row r="35" spans="1:27" ht="13.5" customHeight="1" x14ac:dyDescent="0.2">
      <c r="A35" s="31" t="s">
        <v>62</v>
      </c>
      <c r="B35" s="32"/>
      <c r="C35" s="32"/>
      <c r="D35" s="32"/>
      <c r="E35" s="24">
        <v>8</v>
      </c>
      <c r="F35" s="25">
        <v>13833</v>
      </c>
      <c r="G35" s="26">
        <v>10</v>
      </c>
      <c r="H35" s="26">
        <v>1031.3</v>
      </c>
      <c r="I35" s="26">
        <v>162.5</v>
      </c>
      <c r="J35" s="26">
        <v>100</v>
      </c>
      <c r="K35" s="26">
        <f t="shared" si="2"/>
        <v>15136.8</v>
      </c>
      <c r="L35" s="26">
        <f t="shared" ref="L35:L44" si="13">(K35*9.5)</f>
        <v>143799.6</v>
      </c>
      <c r="M35" s="25">
        <f t="shared" si="3"/>
        <v>13833</v>
      </c>
      <c r="N35" s="27">
        <f t="shared" si="4"/>
        <v>3143.863636363636</v>
      </c>
      <c r="O35" s="25">
        <f t="shared" si="0"/>
        <v>160776.46363636365</v>
      </c>
      <c r="P35" s="35">
        <f t="shared" si="5"/>
        <v>24116.47</v>
      </c>
      <c r="Q35" s="35">
        <f t="shared" si="6"/>
        <v>184892.93363636365</v>
      </c>
      <c r="R35" s="35">
        <f t="shared" si="7"/>
        <v>22187.15</v>
      </c>
      <c r="S35" s="56">
        <f t="shared" si="8"/>
        <v>207080.08363636365</v>
      </c>
      <c r="T35" s="29">
        <v>1</v>
      </c>
      <c r="U35" s="33">
        <f t="shared" si="9"/>
        <v>207080.08363636365</v>
      </c>
      <c r="V35" s="30"/>
      <c r="W35" s="30"/>
      <c r="X35" s="30"/>
    </row>
    <row r="36" spans="1:27" ht="13.5" customHeight="1" x14ac:dyDescent="0.2">
      <c r="A36" s="31" t="s">
        <v>63</v>
      </c>
      <c r="B36" s="36"/>
      <c r="C36" s="36"/>
      <c r="D36" s="36"/>
      <c r="E36" s="24">
        <v>6</v>
      </c>
      <c r="F36" s="25">
        <v>11992</v>
      </c>
      <c r="G36" s="27">
        <v>10</v>
      </c>
      <c r="H36" s="27">
        <v>884</v>
      </c>
      <c r="I36" s="27">
        <v>137.5</v>
      </c>
      <c r="J36" s="27">
        <v>100</v>
      </c>
      <c r="K36" s="26">
        <f t="shared" si="2"/>
        <v>13123.5</v>
      </c>
      <c r="L36" s="26">
        <f t="shared" si="13"/>
        <v>124673.25</v>
      </c>
      <c r="M36" s="25">
        <f t="shared" si="3"/>
        <v>11992</v>
      </c>
      <c r="N36" s="27">
        <f t="shared" si="4"/>
        <v>2725.4545454545455</v>
      </c>
      <c r="O36" s="25">
        <f t="shared" si="0"/>
        <v>139390.70454545456</v>
      </c>
      <c r="P36" s="35">
        <f t="shared" si="5"/>
        <v>20908.61</v>
      </c>
      <c r="Q36" s="35">
        <f t="shared" si="6"/>
        <v>160299.31454545457</v>
      </c>
      <c r="R36" s="35">
        <f t="shared" si="7"/>
        <v>19235.919999999998</v>
      </c>
      <c r="S36" s="56">
        <f t="shared" si="8"/>
        <v>179535.23454545456</v>
      </c>
      <c r="T36" s="29">
        <v>1</v>
      </c>
      <c r="U36" s="33">
        <f t="shared" si="9"/>
        <v>179535.23454545456</v>
      </c>
      <c r="V36" s="30"/>
      <c r="W36" s="30"/>
      <c r="X36" s="30"/>
    </row>
    <row r="37" spans="1:27" ht="13.5" customHeight="1" x14ac:dyDescent="0.2">
      <c r="A37" s="31" t="s">
        <v>64</v>
      </c>
      <c r="B37" s="32"/>
      <c r="C37" s="32"/>
      <c r="D37" s="32"/>
      <c r="E37" s="24">
        <v>5</v>
      </c>
      <c r="F37" s="25">
        <v>11145</v>
      </c>
      <c r="G37" s="27">
        <v>10</v>
      </c>
      <c r="H37" s="27">
        <v>810.3</v>
      </c>
      <c r="I37" s="27">
        <v>137.5</v>
      </c>
      <c r="J37" s="27">
        <v>100</v>
      </c>
      <c r="K37" s="26">
        <f t="shared" si="2"/>
        <v>12202.8</v>
      </c>
      <c r="L37" s="26">
        <f t="shared" si="13"/>
        <v>115926.59999999999</v>
      </c>
      <c r="M37" s="25">
        <f t="shared" si="3"/>
        <v>11145</v>
      </c>
      <c r="N37" s="27">
        <f t="shared" si="4"/>
        <v>2532.9545454545455</v>
      </c>
      <c r="O37" s="25">
        <f t="shared" si="0"/>
        <v>129604.55454545454</v>
      </c>
      <c r="P37" s="35">
        <f t="shared" si="5"/>
        <v>19440.68</v>
      </c>
      <c r="Q37" s="35">
        <f t="shared" si="6"/>
        <v>149045.23454545453</v>
      </c>
      <c r="R37" s="35">
        <f t="shared" si="7"/>
        <v>17885.43</v>
      </c>
      <c r="S37" s="56">
        <f t="shared" si="8"/>
        <v>166930.66454545452</v>
      </c>
      <c r="T37" s="29">
        <v>1</v>
      </c>
      <c r="U37" s="33">
        <f t="shared" si="9"/>
        <v>166930.66454545452</v>
      </c>
      <c r="V37" s="30" t="e">
        <f>#REF!*1%</f>
        <v>#REF!</v>
      </c>
      <c r="W37" s="30" t="e">
        <f>SUM(V37:V37)</f>
        <v>#REF!</v>
      </c>
      <c r="X37" s="30" t="e">
        <f>ROUND(SUM(#REF!,W37),2)</f>
        <v>#REF!</v>
      </c>
    </row>
    <row r="38" spans="1:27" ht="13.5" customHeight="1" x14ac:dyDescent="0.2">
      <c r="A38" s="68" t="s">
        <v>65</v>
      </c>
      <c r="B38" s="69"/>
      <c r="C38" s="69"/>
      <c r="D38" s="69"/>
      <c r="E38" s="24">
        <v>5</v>
      </c>
      <c r="F38" s="25">
        <v>11145</v>
      </c>
      <c r="G38" s="27">
        <v>10</v>
      </c>
      <c r="H38" s="27">
        <v>810.3</v>
      </c>
      <c r="I38" s="27">
        <v>137.5</v>
      </c>
      <c r="J38" s="27">
        <v>100</v>
      </c>
      <c r="K38" s="26">
        <f t="shared" si="2"/>
        <v>12202.8</v>
      </c>
      <c r="L38" s="26">
        <f t="shared" si="13"/>
        <v>115926.59999999999</v>
      </c>
      <c r="M38" s="25">
        <f t="shared" si="3"/>
        <v>11145</v>
      </c>
      <c r="N38" s="27">
        <f t="shared" si="4"/>
        <v>2532.9545454545455</v>
      </c>
      <c r="O38" s="25">
        <f t="shared" si="0"/>
        <v>129604.55454545454</v>
      </c>
      <c r="P38" s="35">
        <f t="shared" si="5"/>
        <v>19440.68</v>
      </c>
      <c r="Q38" s="35">
        <f t="shared" si="6"/>
        <v>149045.23454545453</v>
      </c>
      <c r="R38" s="35">
        <f t="shared" si="7"/>
        <v>17885.43</v>
      </c>
      <c r="S38" s="56">
        <f t="shared" si="8"/>
        <v>166930.66454545452</v>
      </c>
      <c r="T38" s="29">
        <v>1</v>
      </c>
      <c r="U38" s="33">
        <f t="shared" si="9"/>
        <v>166930.66454545452</v>
      </c>
      <c r="V38" s="30"/>
      <c r="W38" s="30"/>
      <c r="X38" s="30"/>
    </row>
    <row r="39" spans="1:27" ht="13.5" customHeight="1" x14ac:dyDescent="0.2">
      <c r="A39" s="31" t="s">
        <v>66</v>
      </c>
      <c r="B39" s="32"/>
      <c r="C39" s="32"/>
      <c r="D39" s="32"/>
      <c r="E39" s="24">
        <v>5</v>
      </c>
      <c r="F39" s="25">
        <v>11145</v>
      </c>
      <c r="G39" s="27">
        <v>10</v>
      </c>
      <c r="H39" s="27">
        <v>810.3</v>
      </c>
      <c r="I39" s="27">
        <v>137.5</v>
      </c>
      <c r="J39" s="27">
        <v>100</v>
      </c>
      <c r="K39" s="26">
        <f t="shared" si="2"/>
        <v>12202.8</v>
      </c>
      <c r="L39" s="26">
        <f t="shared" si="13"/>
        <v>115926.59999999999</v>
      </c>
      <c r="M39" s="25">
        <f t="shared" si="3"/>
        <v>11145</v>
      </c>
      <c r="N39" s="27">
        <f t="shared" si="4"/>
        <v>2532.9545454545455</v>
      </c>
      <c r="O39" s="25">
        <f t="shared" si="0"/>
        <v>129604.55454545454</v>
      </c>
      <c r="P39" s="35">
        <f t="shared" si="5"/>
        <v>19440.68</v>
      </c>
      <c r="Q39" s="35">
        <f t="shared" si="6"/>
        <v>149045.23454545453</v>
      </c>
      <c r="R39" s="35">
        <f t="shared" si="7"/>
        <v>17885.43</v>
      </c>
      <c r="S39" s="56">
        <f t="shared" si="8"/>
        <v>166930.66454545452</v>
      </c>
      <c r="T39" s="29">
        <v>1</v>
      </c>
      <c r="U39" s="33">
        <f t="shared" si="9"/>
        <v>166930.66454545452</v>
      </c>
      <c r="V39" s="30" t="e">
        <f>#REF!*1%</f>
        <v>#REF!</v>
      </c>
      <c r="W39" s="30" t="e">
        <f>SUM(V39:V39)</f>
        <v>#REF!</v>
      </c>
      <c r="X39" s="30" t="e">
        <f>ROUND(SUM(#REF!,W39),2)</f>
        <v>#REF!</v>
      </c>
    </row>
    <row r="40" spans="1:27" ht="13.5" customHeight="1" x14ac:dyDescent="0.2">
      <c r="A40" s="31" t="s">
        <v>67</v>
      </c>
      <c r="B40" s="32"/>
      <c r="C40" s="32"/>
      <c r="D40" s="32"/>
      <c r="E40" s="24">
        <v>5</v>
      </c>
      <c r="F40" s="25">
        <v>11145</v>
      </c>
      <c r="G40" s="27">
        <v>10</v>
      </c>
      <c r="H40" s="27">
        <v>810.3</v>
      </c>
      <c r="I40" s="27">
        <v>137.5</v>
      </c>
      <c r="J40" s="27">
        <v>100</v>
      </c>
      <c r="K40" s="26">
        <f t="shared" si="2"/>
        <v>12202.8</v>
      </c>
      <c r="L40" s="26">
        <f t="shared" si="13"/>
        <v>115926.59999999999</v>
      </c>
      <c r="M40" s="25">
        <f t="shared" si="3"/>
        <v>11145</v>
      </c>
      <c r="N40" s="27">
        <f t="shared" si="4"/>
        <v>2532.9545454545455</v>
      </c>
      <c r="O40" s="25">
        <f t="shared" si="0"/>
        <v>129604.55454545454</v>
      </c>
      <c r="P40" s="35">
        <f t="shared" si="5"/>
        <v>19440.68</v>
      </c>
      <c r="Q40" s="35">
        <f t="shared" si="6"/>
        <v>149045.23454545453</v>
      </c>
      <c r="R40" s="35">
        <f t="shared" si="7"/>
        <v>17885.43</v>
      </c>
      <c r="S40" s="56">
        <f t="shared" si="8"/>
        <v>166930.66454545452</v>
      </c>
      <c r="T40" s="29">
        <v>1</v>
      </c>
      <c r="U40" s="33">
        <f t="shared" si="9"/>
        <v>166930.66454545452</v>
      </c>
      <c r="V40" s="30"/>
      <c r="W40" s="30"/>
      <c r="X40" s="53"/>
    </row>
    <row r="41" spans="1:27" ht="13.5" customHeight="1" x14ac:dyDescent="0.2">
      <c r="A41" s="65" t="s">
        <v>52</v>
      </c>
      <c r="B41" s="66"/>
      <c r="C41" s="66"/>
      <c r="D41" s="66"/>
      <c r="E41" s="24">
        <v>3</v>
      </c>
      <c r="F41" s="25">
        <v>9628</v>
      </c>
      <c r="G41" s="26">
        <v>10</v>
      </c>
      <c r="H41" s="26">
        <v>699.8</v>
      </c>
      <c r="I41" s="26">
        <v>112.5</v>
      </c>
      <c r="J41" s="26">
        <v>100</v>
      </c>
      <c r="K41" s="26">
        <f t="shared" si="2"/>
        <v>10550.3</v>
      </c>
      <c r="L41" s="26">
        <f t="shared" si="13"/>
        <v>100227.84999999999</v>
      </c>
      <c r="M41" s="25">
        <f t="shared" si="3"/>
        <v>9628</v>
      </c>
      <c r="N41" s="27">
        <f t="shared" si="4"/>
        <v>2188.181818181818</v>
      </c>
      <c r="O41" s="25">
        <f t="shared" si="0"/>
        <v>112044.03181818181</v>
      </c>
      <c r="P41" s="35">
        <f t="shared" si="5"/>
        <v>16806.599999999999</v>
      </c>
      <c r="Q41" s="35">
        <f t="shared" si="6"/>
        <v>128850.63181818181</v>
      </c>
      <c r="R41" s="35">
        <f t="shared" si="7"/>
        <v>15462.08</v>
      </c>
      <c r="S41" s="56">
        <f t="shared" si="8"/>
        <v>144312.71181818179</v>
      </c>
      <c r="T41" s="29">
        <v>1</v>
      </c>
      <c r="U41" s="33">
        <f t="shared" si="9"/>
        <v>144312.71181818179</v>
      </c>
      <c r="V41" s="30"/>
      <c r="W41" s="30"/>
      <c r="X41" s="67" t="e">
        <f>SUM(X32:X39)</f>
        <v>#REF!</v>
      </c>
    </row>
    <row r="42" spans="1:27" ht="13.5" customHeight="1" x14ac:dyDescent="0.2">
      <c r="A42" s="31" t="s">
        <v>68</v>
      </c>
      <c r="B42" s="32"/>
      <c r="C42" s="32"/>
      <c r="D42" s="32"/>
      <c r="E42" s="24">
        <v>10</v>
      </c>
      <c r="F42" s="25">
        <v>15948</v>
      </c>
      <c r="G42" s="27">
        <v>30</v>
      </c>
      <c r="H42" s="27">
        <v>1178.7</v>
      </c>
      <c r="I42" s="27">
        <v>187.5</v>
      </c>
      <c r="J42" s="27">
        <v>100</v>
      </c>
      <c r="K42" s="26">
        <f t="shared" si="2"/>
        <v>17444.2</v>
      </c>
      <c r="L42" s="26">
        <f t="shared" si="13"/>
        <v>165719.9</v>
      </c>
      <c r="M42" s="25">
        <f t="shared" si="3"/>
        <v>15948</v>
      </c>
      <c r="N42" s="27">
        <f t="shared" si="4"/>
        <v>3624.5454545454545</v>
      </c>
      <c r="O42" s="25">
        <f t="shared" si="0"/>
        <v>185292.44545454544</v>
      </c>
      <c r="P42" s="35">
        <f t="shared" si="5"/>
        <v>27793.87</v>
      </c>
      <c r="Q42" s="35">
        <f t="shared" si="6"/>
        <v>213086.31545454543</v>
      </c>
      <c r="R42" s="35">
        <f t="shared" si="7"/>
        <v>25570.36</v>
      </c>
      <c r="S42" s="56">
        <f t="shared" si="8"/>
        <v>238656.67545454542</v>
      </c>
      <c r="T42" s="29">
        <v>1</v>
      </c>
      <c r="U42" s="33">
        <f t="shared" si="9"/>
        <v>238656.67545454542</v>
      </c>
      <c r="V42" s="30"/>
      <c r="W42" s="30"/>
      <c r="X42" s="30"/>
    </row>
    <row r="43" spans="1:27" ht="13.5" customHeight="1" x14ac:dyDescent="0.2">
      <c r="A43" s="31" t="s">
        <v>53</v>
      </c>
      <c r="B43" s="32"/>
      <c r="C43" s="32"/>
      <c r="D43" s="32"/>
      <c r="E43" s="24">
        <v>7</v>
      </c>
      <c r="F43" s="25">
        <v>12880</v>
      </c>
      <c r="G43" s="26">
        <v>10</v>
      </c>
      <c r="H43" s="26">
        <v>957.7</v>
      </c>
      <c r="I43" s="26">
        <v>150</v>
      </c>
      <c r="J43" s="26">
        <v>100</v>
      </c>
      <c r="K43" s="26">
        <f t="shared" si="2"/>
        <v>14097.7</v>
      </c>
      <c r="L43" s="26">
        <f t="shared" si="13"/>
        <v>133928.15</v>
      </c>
      <c r="M43" s="25">
        <f t="shared" si="3"/>
        <v>12880</v>
      </c>
      <c r="N43" s="27">
        <f t="shared" si="4"/>
        <v>2927.2727272727275</v>
      </c>
      <c r="O43" s="25">
        <f t="shared" si="0"/>
        <v>149735.42272727273</v>
      </c>
      <c r="P43" s="35">
        <f t="shared" si="5"/>
        <v>22460.31</v>
      </c>
      <c r="Q43" s="35">
        <f t="shared" si="6"/>
        <v>172195.73272727273</v>
      </c>
      <c r="R43" s="35">
        <f t="shared" si="7"/>
        <v>20663.490000000002</v>
      </c>
      <c r="S43" s="56">
        <f t="shared" si="8"/>
        <v>192859.22272727272</v>
      </c>
      <c r="T43" s="29">
        <v>1</v>
      </c>
      <c r="U43" s="33">
        <f t="shared" si="9"/>
        <v>192859.22272727272</v>
      </c>
      <c r="V43" s="30"/>
      <c r="W43" s="30">
        <f t="shared" ref="W43:W53" si="14">SUM(V43:V43)</f>
        <v>0</v>
      </c>
      <c r="X43" s="30" t="e">
        <f>ROUND(SUM(#REF!,W43),2)</f>
        <v>#REF!</v>
      </c>
    </row>
    <row r="44" spans="1:27" ht="13.5" customHeight="1" x14ac:dyDescent="0.2">
      <c r="A44" s="31" t="s">
        <v>69</v>
      </c>
      <c r="B44" s="32"/>
      <c r="C44" s="32"/>
      <c r="D44" s="32"/>
      <c r="E44" s="24">
        <v>8</v>
      </c>
      <c r="F44" s="25">
        <v>13833</v>
      </c>
      <c r="G44" s="26">
        <v>10</v>
      </c>
      <c r="H44" s="26">
        <v>1031.3</v>
      </c>
      <c r="I44" s="26">
        <v>162.5</v>
      </c>
      <c r="J44" s="26">
        <v>100</v>
      </c>
      <c r="K44" s="26">
        <f t="shared" si="2"/>
        <v>15136.8</v>
      </c>
      <c r="L44" s="26">
        <f t="shared" si="13"/>
        <v>143799.6</v>
      </c>
      <c r="M44" s="25">
        <f t="shared" si="3"/>
        <v>13833</v>
      </c>
      <c r="N44" s="27">
        <f t="shared" si="4"/>
        <v>3143.863636363636</v>
      </c>
      <c r="O44" s="25">
        <f t="shared" si="0"/>
        <v>160776.46363636365</v>
      </c>
      <c r="P44" s="35">
        <f t="shared" si="5"/>
        <v>24116.47</v>
      </c>
      <c r="Q44" s="35">
        <f t="shared" si="6"/>
        <v>184892.93363636365</v>
      </c>
      <c r="R44" s="35">
        <f t="shared" si="7"/>
        <v>22187.15</v>
      </c>
      <c r="S44" s="56">
        <f t="shared" si="8"/>
        <v>207080.08363636365</v>
      </c>
      <c r="T44" s="29">
        <v>1</v>
      </c>
      <c r="U44" s="33">
        <f t="shared" si="9"/>
        <v>207080.08363636365</v>
      </c>
      <c r="V44" s="30"/>
      <c r="W44" s="30">
        <f t="shared" si="14"/>
        <v>0</v>
      </c>
      <c r="X44" s="30" t="e">
        <f>ROUND(SUM(#REF!,W44),2)</f>
        <v>#REF!</v>
      </c>
      <c r="AA44" s="2">
        <f>SUM(Z35:Z44)</f>
        <v>0</v>
      </c>
    </row>
    <row r="45" spans="1:27" ht="13.5" thickBot="1" x14ac:dyDescent="0.25">
      <c r="A45" s="37" t="s">
        <v>54</v>
      </c>
      <c r="B45" s="38"/>
      <c r="C45" s="38"/>
      <c r="D45" s="38"/>
      <c r="E45" s="39"/>
      <c r="F45" s="40"/>
      <c r="G45" s="41">
        <f>SUM(G35:G44)</f>
        <v>120</v>
      </c>
      <c r="H45" s="41">
        <f t="shared" ref="H45:U45" si="15">SUM(H35:H44)</f>
        <v>9024</v>
      </c>
      <c r="I45" s="41">
        <f t="shared" si="15"/>
        <v>1462.5</v>
      </c>
      <c r="J45" s="41">
        <f t="shared" si="15"/>
        <v>1000</v>
      </c>
      <c r="K45" s="41">
        <f t="shared" si="15"/>
        <v>134300.5</v>
      </c>
      <c r="L45" s="41">
        <f t="shared" si="15"/>
        <v>1275854.75</v>
      </c>
      <c r="M45" s="41">
        <f t="shared" si="15"/>
        <v>122694</v>
      </c>
      <c r="N45" s="41">
        <f t="shared" si="15"/>
        <v>27885.000000000004</v>
      </c>
      <c r="O45" s="41">
        <f t="shared" si="15"/>
        <v>1426433.7500000002</v>
      </c>
      <c r="P45" s="42">
        <f t="shared" si="15"/>
        <v>213965.05</v>
      </c>
      <c r="Q45" s="42">
        <f t="shared" si="15"/>
        <v>1640398.7999999998</v>
      </c>
      <c r="R45" s="42">
        <f t="shared" si="15"/>
        <v>196847.86999999997</v>
      </c>
      <c r="S45" s="42">
        <f t="shared" si="15"/>
        <v>1837246.6699999997</v>
      </c>
      <c r="T45" s="43">
        <f t="shared" si="15"/>
        <v>10</v>
      </c>
      <c r="U45" s="44">
        <f t="shared" si="15"/>
        <v>1837246.6699999997</v>
      </c>
      <c r="V45" s="30"/>
      <c r="W45" s="30">
        <f>SUM(V45:V45)</f>
        <v>0</v>
      </c>
      <c r="X45" s="30" t="e">
        <f>ROUND(SUM(#REF!,W45),2)</f>
        <v>#REF!</v>
      </c>
    </row>
    <row r="46" spans="1:27" ht="12.75" customHeight="1" thickTop="1" x14ac:dyDescent="0.2">
      <c r="A46" s="31"/>
      <c r="B46" s="32"/>
      <c r="C46" s="32"/>
      <c r="D46" s="32"/>
      <c r="E46" s="24"/>
      <c r="F46" s="25"/>
      <c r="G46" s="27"/>
      <c r="H46" s="27"/>
      <c r="I46" s="27"/>
      <c r="J46" s="27"/>
      <c r="K46" s="26">
        <f t="shared" si="2"/>
        <v>0</v>
      </c>
      <c r="L46" s="26">
        <f>(K46*12)</f>
        <v>0</v>
      </c>
      <c r="M46" s="25">
        <f t="shared" si="3"/>
        <v>0</v>
      </c>
      <c r="N46" s="27">
        <f t="shared" si="4"/>
        <v>0</v>
      </c>
      <c r="O46" s="25">
        <f t="shared" si="0"/>
        <v>0</v>
      </c>
      <c r="P46" s="35">
        <f t="shared" si="5"/>
        <v>0</v>
      </c>
      <c r="Q46" s="35">
        <f t="shared" si="6"/>
        <v>0</v>
      </c>
      <c r="R46" s="35">
        <f t="shared" si="7"/>
        <v>0</v>
      </c>
      <c r="S46" s="56">
        <f t="shared" si="8"/>
        <v>0</v>
      </c>
      <c r="T46" s="29"/>
      <c r="U46" s="33">
        <f t="shared" si="9"/>
        <v>0</v>
      </c>
      <c r="V46" s="30"/>
      <c r="W46" s="30">
        <f t="shared" si="14"/>
        <v>0</v>
      </c>
      <c r="X46" s="30" t="e">
        <f>ROUND(SUM(#REF!,W46),2)</f>
        <v>#REF!</v>
      </c>
    </row>
    <row r="47" spans="1:27" ht="12.75" customHeight="1" x14ac:dyDescent="0.2">
      <c r="A47" s="22" t="s">
        <v>70</v>
      </c>
      <c r="B47" s="23"/>
      <c r="C47" s="23"/>
      <c r="D47" s="23"/>
      <c r="E47" s="24"/>
      <c r="F47" s="25"/>
      <c r="G47" s="27"/>
      <c r="H47" s="27"/>
      <c r="I47" s="27"/>
      <c r="J47" s="27"/>
      <c r="K47" s="26">
        <f t="shared" si="2"/>
        <v>0</v>
      </c>
      <c r="L47" s="26">
        <f>(K47*12)</f>
        <v>0</v>
      </c>
      <c r="M47" s="25">
        <f t="shared" si="3"/>
        <v>0</v>
      </c>
      <c r="N47" s="27">
        <f t="shared" si="4"/>
        <v>0</v>
      </c>
      <c r="O47" s="25">
        <f t="shared" si="0"/>
        <v>0</v>
      </c>
      <c r="P47" s="35">
        <f t="shared" si="5"/>
        <v>0</v>
      </c>
      <c r="Q47" s="35">
        <f t="shared" si="6"/>
        <v>0</v>
      </c>
      <c r="R47" s="35">
        <f t="shared" si="7"/>
        <v>0</v>
      </c>
      <c r="S47" s="56">
        <f t="shared" si="8"/>
        <v>0</v>
      </c>
      <c r="T47" s="29"/>
      <c r="U47" s="33">
        <f t="shared" si="9"/>
        <v>0</v>
      </c>
      <c r="V47" s="30"/>
      <c r="W47" s="30">
        <f t="shared" si="14"/>
        <v>0</v>
      </c>
      <c r="X47" s="30" t="e">
        <f>ROUND(SUM(#REF!,W47),2)</f>
        <v>#REF!</v>
      </c>
    </row>
    <row r="48" spans="1:27" ht="12.75" customHeight="1" x14ac:dyDescent="0.2">
      <c r="A48" s="31" t="s">
        <v>71</v>
      </c>
      <c r="B48" s="32"/>
      <c r="C48" s="32"/>
      <c r="D48" s="32"/>
      <c r="E48" s="24">
        <v>16</v>
      </c>
      <c r="F48" s="25">
        <v>24423</v>
      </c>
      <c r="G48" s="27">
        <v>30</v>
      </c>
      <c r="H48" s="27">
        <v>1178.7</v>
      </c>
      <c r="I48" s="27">
        <v>300</v>
      </c>
      <c r="J48" s="27">
        <v>100</v>
      </c>
      <c r="K48" s="26">
        <f t="shared" si="2"/>
        <v>26031.7</v>
      </c>
      <c r="L48" s="26">
        <f>(K48*9.5)</f>
        <v>247301.15</v>
      </c>
      <c r="M48" s="25">
        <f t="shared" si="3"/>
        <v>24423</v>
      </c>
      <c r="N48" s="27">
        <f t="shared" si="4"/>
        <v>5550.6818181818189</v>
      </c>
      <c r="O48" s="25">
        <f t="shared" si="0"/>
        <v>277274.83181818185</v>
      </c>
      <c r="P48" s="35">
        <f t="shared" si="5"/>
        <v>41591.22</v>
      </c>
      <c r="Q48" s="35">
        <f t="shared" si="6"/>
        <v>318866.05181818188</v>
      </c>
      <c r="R48" s="35">
        <f t="shared" si="7"/>
        <v>38263.93</v>
      </c>
      <c r="S48" s="56">
        <f t="shared" si="8"/>
        <v>357129.98181818187</v>
      </c>
      <c r="T48" s="29">
        <v>1</v>
      </c>
      <c r="U48" s="33">
        <f t="shared" si="9"/>
        <v>357129.98181818187</v>
      </c>
      <c r="V48" s="30"/>
      <c r="W48" s="30">
        <f t="shared" si="14"/>
        <v>0</v>
      </c>
      <c r="X48" s="30" t="e">
        <f>ROUND(SUM(#REF!,W48),2)</f>
        <v>#REF!</v>
      </c>
      <c r="AA48" s="2">
        <f>SUM(Z48)</f>
        <v>0</v>
      </c>
    </row>
    <row r="49" spans="1:27" ht="13.5" thickBot="1" x14ac:dyDescent="0.25">
      <c r="A49" s="37" t="s">
        <v>54</v>
      </c>
      <c r="B49" s="38"/>
      <c r="C49" s="38"/>
      <c r="D49" s="38"/>
      <c r="E49" s="39"/>
      <c r="F49" s="40"/>
      <c r="G49" s="41">
        <f>SUM(G48)</f>
        <v>30</v>
      </c>
      <c r="H49" s="41">
        <f t="shared" ref="H49:U49" si="16">SUM(H48)</f>
        <v>1178.7</v>
      </c>
      <c r="I49" s="41">
        <f t="shared" si="16"/>
        <v>300</v>
      </c>
      <c r="J49" s="41">
        <f t="shared" si="16"/>
        <v>100</v>
      </c>
      <c r="K49" s="41">
        <f t="shared" si="16"/>
        <v>26031.7</v>
      </c>
      <c r="L49" s="41">
        <f t="shared" si="16"/>
        <v>247301.15</v>
      </c>
      <c r="M49" s="41">
        <f t="shared" si="16"/>
        <v>24423</v>
      </c>
      <c r="N49" s="41">
        <f t="shared" si="16"/>
        <v>5550.6818181818189</v>
      </c>
      <c r="O49" s="41">
        <f t="shared" si="16"/>
        <v>277274.83181818185</v>
      </c>
      <c r="P49" s="42">
        <f t="shared" si="16"/>
        <v>41591.22</v>
      </c>
      <c r="Q49" s="42">
        <f t="shared" si="16"/>
        <v>318866.05181818188</v>
      </c>
      <c r="R49" s="42">
        <f t="shared" si="16"/>
        <v>38263.93</v>
      </c>
      <c r="S49" s="42">
        <f t="shared" si="16"/>
        <v>357129.98181818187</v>
      </c>
      <c r="T49" s="43">
        <f t="shared" si="16"/>
        <v>1</v>
      </c>
      <c r="U49" s="44">
        <f t="shared" si="16"/>
        <v>357129.98181818187</v>
      </c>
      <c r="V49" s="30"/>
      <c r="W49" s="30">
        <f>SUM(V49:V49)</f>
        <v>0</v>
      </c>
      <c r="X49" s="30" t="e">
        <f>ROUND(SUM(#REF!,W49),2)</f>
        <v>#REF!</v>
      </c>
    </row>
    <row r="50" spans="1:27" ht="15" customHeight="1" thickTop="1" x14ac:dyDescent="0.2">
      <c r="A50" s="70" t="s">
        <v>72</v>
      </c>
      <c r="B50" s="71"/>
      <c r="C50" s="71"/>
      <c r="D50" s="71"/>
      <c r="E50" s="24"/>
      <c r="F50" s="25"/>
      <c r="G50" s="27"/>
      <c r="H50" s="27"/>
      <c r="I50" s="27"/>
      <c r="J50" s="27"/>
      <c r="K50" s="26">
        <f t="shared" si="2"/>
        <v>0</v>
      </c>
      <c r="L50" s="26">
        <f>(K50*12)</f>
        <v>0</v>
      </c>
      <c r="M50" s="25">
        <f t="shared" si="3"/>
        <v>0</v>
      </c>
      <c r="N50" s="27">
        <f t="shared" si="4"/>
        <v>0</v>
      </c>
      <c r="O50" s="25">
        <f t="shared" si="0"/>
        <v>0</v>
      </c>
      <c r="P50" s="35">
        <f t="shared" si="5"/>
        <v>0</v>
      </c>
      <c r="Q50" s="35">
        <f t="shared" si="6"/>
        <v>0</v>
      </c>
      <c r="R50" s="35">
        <f t="shared" si="7"/>
        <v>0</v>
      </c>
      <c r="S50" s="56">
        <f t="shared" si="8"/>
        <v>0</v>
      </c>
      <c r="T50" s="29"/>
      <c r="U50" s="33">
        <f t="shared" si="9"/>
        <v>0</v>
      </c>
      <c r="V50" s="30"/>
      <c r="W50" s="30">
        <f t="shared" si="14"/>
        <v>0</v>
      </c>
      <c r="X50" s="30" t="e">
        <f>ROUND(SUM(#REF!,W50),2)</f>
        <v>#REF!</v>
      </c>
    </row>
    <row r="51" spans="1:27" ht="15" customHeight="1" x14ac:dyDescent="0.2">
      <c r="A51" s="65" t="s">
        <v>50</v>
      </c>
      <c r="B51" s="66"/>
      <c r="C51" s="66"/>
      <c r="D51" s="66"/>
      <c r="E51" s="24">
        <v>8</v>
      </c>
      <c r="F51" s="25">
        <v>13833</v>
      </c>
      <c r="G51" s="26">
        <v>10</v>
      </c>
      <c r="H51" s="26">
        <v>1031.3</v>
      </c>
      <c r="I51" s="26">
        <v>162.5</v>
      </c>
      <c r="J51" s="26">
        <v>100</v>
      </c>
      <c r="K51" s="26">
        <f t="shared" si="2"/>
        <v>15136.8</v>
      </c>
      <c r="L51" s="26">
        <f>(K51*9.5)</f>
        <v>143799.6</v>
      </c>
      <c r="M51" s="25">
        <f t="shared" si="3"/>
        <v>13833</v>
      </c>
      <c r="N51" s="27">
        <f t="shared" si="4"/>
        <v>3143.863636363636</v>
      </c>
      <c r="O51" s="25">
        <f t="shared" si="0"/>
        <v>160776.46363636365</v>
      </c>
      <c r="P51" s="35">
        <f t="shared" si="5"/>
        <v>24116.47</v>
      </c>
      <c r="Q51" s="35">
        <f t="shared" si="6"/>
        <v>184892.93363636365</v>
      </c>
      <c r="R51" s="35">
        <f t="shared" si="7"/>
        <v>22187.15</v>
      </c>
      <c r="S51" s="56">
        <f t="shared" si="8"/>
        <v>207080.08363636365</v>
      </c>
      <c r="T51" s="29">
        <v>2</v>
      </c>
      <c r="U51" s="33">
        <f t="shared" si="9"/>
        <v>414160.1672727273</v>
      </c>
      <c r="V51" s="30"/>
      <c r="W51" s="30">
        <f t="shared" si="14"/>
        <v>0</v>
      </c>
      <c r="X51" s="30" t="e">
        <f>ROUND(SUM(#REF!,W51),2)</f>
        <v>#REF!</v>
      </c>
    </row>
    <row r="52" spans="1:27" ht="15" customHeight="1" x14ac:dyDescent="0.2">
      <c r="A52" s="65" t="s">
        <v>73</v>
      </c>
      <c r="B52" s="66"/>
      <c r="C52" s="66"/>
      <c r="D52" s="66"/>
      <c r="E52" s="24">
        <v>17</v>
      </c>
      <c r="F52" s="25">
        <v>26292</v>
      </c>
      <c r="G52" s="27">
        <v>30</v>
      </c>
      <c r="H52" s="27">
        <v>1178.7</v>
      </c>
      <c r="I52" s="27">
        <v>325</v>
      </c>
      <c r="J52" s="27">
        <v>100</v>
      </c>
      <c r="K52" s="26">
        <f t="shared" si="2"/>
        <v>27925.7</v>
      </c>
      <c r="L52" s="26">
        <f>(K52*9.5)</f>
        <v>265294.15000000002</v>
      </c>
      <c r="M52" s="25">
        <f t="shared" si="3"/>
        <v>26292</v>
      </c>
      <c r="N52" s="27">
        <f t="shared" si="4"/>
        <v>5975.454545454545</v>
      </c>
      <c r="O52" s="25">
        <f t="shared" si="0"/>
        <v>297561.60454545455</v>
      </c>
      <c r="P52" s="35">
        <f t="shared" si="5"/>
        <v>44634.239999999998</v>
      </c>
      <c r="Q52" s="35">
        <f t="shared" si="6"/>
        <v>342195.84454545454</v>
      </c>
      <c r="R52" s="35">
        <f t="shared" si="7"/>
        <v>41063.5</v>
      </c>
      <c r="S52" s="56">
        <f t="shared" si="8"/>
        <v>383259.34454545454</v>
      </c>
      <c r="T52" s="29">
        <v>1</v>
      </c>
      <c r="U52" s="33">
        <f t="shared" si="9"/>
        <v>383259.34454545454</v>
      </c>
      <c r="V52" s="30"/>
      <c r="W52" s="30">
        <f t="shared" si="14"/>
        <v>0</v>
      </c>
      <c r="X52" s="30" t="e">
        <f>ROUND(SUM(#REF!,W52),2)</f>
        <v>#REF!</v>
      </c>
    </row>
    <row r="53" spans="1:27" ht="15" customHeight="1" x14ac:dyDescent="0.2">
      <c r="A53" s="65" t="s">
        <v>59</v>
      </c>
      <c r="B53" s="66"/>
      <c r="C53" s="66"/>
      <c r="D53" s="66"/>
      <c r="E53" s="24">
        <v>7</v>
      </c>
      <c r="F53" s="25">
        <v>12880</v>
      </c>
      <c r="G53" s="26">
        <v>10</v>
      </c>
      <c r="H53" s="26">
        <v>957.7</v>
      </c>
      <c r="I53" s="26">
        <v>150</v>
      </c>
      <c r="J53" s="26">
        <v>100</v>
      </c>
      <c r="K53" s="26">
        <f t="shared" si="2"/>
        <v>14097.7</v>
      </c>
      <c r="L53" s="26">
        <f>(K53*9.5)</f>
        <v>133928.15</v>
      </c>
      <c r="M53" s="25">
        <f t="shared" si="3"/>
        <v>12880</v>
      </c>
      <c r="N53" s="27">
        <f t="shared" si="4"/>
        <v>2927.2727272727275</v>
      </c>
      <c r="O53" s="25">
        <f t="shared" si="0"/>
        <v>149735.42272727273</v>
      </c>
      <c r="P53" s="35">
        <f t="shared" si="5"/>
        <v>22460.31</v>
      </c>
      <c r="Q53" s="35">
        <f t="shared" si="6"/>
        <v>172195.73272727273</v>
      </c>
      <c r="R53" s="35">
        <f t="shared" si="7"/>
        <v>20663.490000000002</v>
      </c>
      <c r="S53" s="56">
        <f t="shared" si="8"/>
        <v>192859.22272727272</v>
      </c>
      <c r="T53" s="29">
        <v>1</v>
      </c>
      <c r="U53" s="33">
        <f t="shared" si="9"/>
        <v>192859.22272727272</v>
      </c>
      <c r="V53" s="30"/>
      <c r="W53" s="30">
        <f t="shared" si="14"/>
        <v>0</v>
      </c>
      <c r="X53" s="53" t="e">
        <f>ROUND(SUM(#REF!,W53),2)</f>
        <v>#REF!</v>
      </c>
      <c r="AA53" s="2">
        <f>SUM(Z51:Z53)</f>
        <v>0</v>
      </c>
    </row>
    <row r="54" spans="1:27" ht="13.5" thickBot="1" x14ac:dyDescent="0.25">
      <c r="A54" s="37" t="s">
        <v>54</v>
      </c>
      <c r="B54" s="38"/>
      <c r="C54" s="38"/>
      <c r="D54" s="38"/>
      <c r="E54" s="39"/>
      <c r="F54" s="40"/>
      <c r="G54" s="41">
        <f>SUM(G51:G53)</f>
        <v>50</v>
      </c>
      <c r="H54" s="41">
        <f t="shared" ref="H54:U54" si="17">SUM(H51:H53)</f>
        <v>3167.7</v>
      </c>
      <c r="I54" s="41">
        <f t="shared" si="17"/>
        <v>637.5</v>
      </c>
      <c r="J54" s="41">
        <f t="shared" si="17"/>
        <v>300</v>
      </c>
      <c r="K54" s="41">
        <f t="shared" si="17"/>
        <v>57160.2</v>
      </c>
      <c r="L54" s="41">
        <f t="shared" si="17"/>
        <v>543021.9</v>
      </c>
      <c r="M54" s="41">
        <f t="shared" si="17"/>
        <v>53005</v>
      </c>
      <c r="N54" s="41">
        <f t="shared" si="17"/>
        <v>12046.590909090908</v>
      </c>
      <c r="O54" s="41">
        <f t="shared" si="17"/>
        <v>608073.49090909096</v>
      </c>
      <c r="P54" s="42">
        <f t="shared" si="17"/>
        <v>91211.01999999999</v>
      </c>
      <c r="Q54" s="42">
        <f t="shared" si="17"/>
        <v>699284.51090909098</v>
      </c>
      <c r="R54" s="42">
        <f t="shared" si="17"/>
        <v>83914.14</v>
      </c>
      <c r="S54" s="42">
        <f t="shared" si="17"/>
        <v>783198.65090909088</v>
      </c>
      <c r="T54" s="43">
        <f t="shared" si="17"/>
        <v>4</v>
      </c>
      <c r="U54" s="44">
        <f t="shared" si="17"/>
        <v>990278.73454545462</v>
      </c>
      <c r="V54" s="30"/>
      <c r="W54" s="30">
        <f>SUM(V54:V54)</f>
        <v>0</v>
      </c>
      <c r="X54" s="30" t="e">
        <f>ROUND(SUM(#REF!,W54),2)</f>
        <v>#REF!</v>
      </c>
    </row>
    <row r="55" spans="1:27" ht="15" customHeight="1" thickTop="1" x14ac:dyDescent="0.2">
      <c r="A55" s="65"/>
      <c r="B55" s="66"/>
      <c r="C55" s="66"/>
      <c r="D55" s="66"/>
      <c r="E55" s="24"/>
      <c r="F55" s="25"/>
      <c r="G55" s="27"/>
      <c r="H55" s="27"/>
      <c r="I55" s="27"/>
      <c r="J55" s="27"/>
      <c r="K55" s="26">
        <f t="shared" ref="K55:K85" si="18">SUM(F55:J55)</f>
        <v>0</v>
      </c>
      <c r="L55" s="26">
        <f>(K55*12)</f>
        <v>0</v>
      </c>
      <c r="M55" s="25">
        <f t="shared" ref="M55:M85" si="19">+F55</f>
        <v>0</v>
      </c>
      <c r="N55" s="27">
        <f t="shared" ref="N55:N85" si="20">+(F55/22)*5</f>
        <v>0</v>
      </c>
      <c r="O55" s="25">
        <f t="shared" ref="O55:O85" si="21">+L55+M55+N55</f>
        <v>0</v>
      </c>
      <c r="P55" s="35">
        <f t="shared" si="5"/>
        <v>0</v>
      </c>
      <c r="Q55" s="35">
        <f t="shared" ref="Q55:Q85" si="22">+O55+P55</f>
        <v>0</v>
      </c>
      <c r="R55" s="35">
        <f t="shared" si="7"/>
        <v>0</v>
      </c>
      <c r="S55" s="56">
        <f t="shared" ref="S55:S85" si="23">+Q55+R55</f>
        <v>0</v>
      </c>
      <c r="T55" s="29"/>
      <c r="U55" s="33">
        <f t="shared" ref="U55:U85" si="24">+S55*T55</f>
        <v>0</v>
      </c>
      <c r="V55" s="30"/>
      <c r="W55" s="30"/>
      <c r="X55" s="67"/>
    </row>
    <row r="56" spans="1:27" ht="15" customHeight="1" x14ac:dyDescent="0.2">
      <c r="A56" s="72" t="s">
        <v>74</v>
      </c>
      <c r="B56" s="73"/>
      <c r="C56" s="73"/>
      <c r="D56" s="73"/>
      <c r="E56" s="24"/>
      <c r="F56" s="25"/>
      <c r="G56" s="27"/>
      <c r="H56" s="27"/>
      <c r="I56" s="27"/>
      <c r="J56" s="27"/>
      <c r="K56" s="26">
        <f t="shared" si="18"/>
        <v>0</v>
      </c>
      <c r="L56" s="26">
        <f>(K56*12)</f>
        <v>0</v>
      </c>
      <c r="M56" s="25">
        <f t="shared" si="19"/>
        <v>0</v>
      </c>
      <c r="N56" s="27">
        <f t="shared" si="20"/>
        <v>0</v>
      </c>
      <c r="O56" s="25">
        <f t="shared" si="21"/>
        <v>0</v>
      </c>
      <c r="P56" s="35">
        <f t="shared" si="5"/>
        <v>0</v>
      </c>
      <c r="Q56" s="35">
        <f t="shared" si="22"/>
        <v>0</v>
      </c>
      <c r="R56" s="35">
        <f t="shared" si="7"/>
        <v>0</v>
      </c>
      <c r="S56" s="56">
        <f t="shared" si="23"/>
        <v>0</v>
      </c>
      <c r="T56" s="29"/>
      <c r="U56" s="33">
        <f t="shared" si="24"/>
        <v>0</v>
      </c>
      <c r="V56" s="30"/>
      <c r="W56" s="30"/>
      <c r="X56" s="67"/>
    </row>
    <row r="57" spans="1:27" ht="15" customHeight="1" x14ac:dyDescent="0.2">
      <c r="A57" s="65" t="s">
        <v>75</v>
      </c>
      <c r="B57" s="66"/>
      <c r="C57" s="66"/>
      <c r="D57" s="66"/>
      <c r="E57" s="24">
        <v>4</v>
      </c>
      <c r="F57" s="25">
        <v>10358</v>
      </c>
      <c r="G57" s="27">
        <v>10</v>
      </c>
      <c r="H57" s="27">
        <v>773.5</v>
      </c>
      <c r="I57" s="27">
        <v>125</v>
      </c>
      <c r="J57" s="27">
        <v>100</v>
      </c>
      <c r="K57" s="26">
        <f t="shared" si="18"/>
        <v>11366.5</v>
      </c>
      <c r="L57" s="26">
        <f>(K57*9.5)</f>
        <v>107981.75</v>
      </c>
      <c r="M57" s="25">
        <f t="shared" si="19"/>
        <v>10358</v>
      </c>
      <c r="N57" s="27">
        <f t="shared" si="20"/>
        <v>2354.090909090909</v>
      </c>
      <c r="O57" s="25">
        <f t="shared" si="21"/>
        <v>120693.84090909091</v>
      </c>
      <c r="P57" s="35">
        <f t="shared" si="5"/>
        <v>18104.080000000002</v>
      </c>
      <c r="Q57" s="35">
        <f t="shared" si="22"/>
        <v>138797.9209090909</v>
      </c>
      <c r="R57" s="35">
        <f t="shared" si="7"/>
        <v>16655.75</v>
      </c>
      <c r="S57" s="56">
        <f t="shared" si="23"/>
        <v>155453.6709090909</v>
      </c>
      <c r="T57" s="29">
        <v>1</v>
      </c>
      <c r="U57" s="33">
        <f t="shared" si="24"/>
        <v>155453.6709090909</v>
      </c>
      <c r="V57" s="30"/>
      <c r="W57" s="30"/>
      <c r="X57" s="67"/>
      <c r="AA57" s="2">
        <f>SUM(Z57)</f>
        <v>0</v>
      </c>
    </row>
    <row r="58" spans="1:27" ht="13.5" thickBot="1" x14ac:dyDescent="0.25">
      <c r="A58" s="37" t="s">
        <v>54</v>
      </c>
      <c r="B58" s="38"/>
      <c r="C58" s="38"/>
      <c r="D58" s="38"/>
      <c r="E58" s="39"/>
      <c r="F58" s="40"/>
      <c r="G58" s="41">
        <f>SUM(G57)</f>
        <v>10</v>
      </c>
      <c r="H58" s="41">
        <f t="shared" ref="H58:U58" si="25">SUM(H57)</f>
        <v>773.5</v>
      </c>
      <c r="I58" s="41">
        <f t="shared" si="25"/>
        <v>125</v>
      </c>
      <c r="J58" s="41">
        <f t="shared" si="25"/>
        <v>100</v>
      </c>
      <c r="K58" s="41">
        <f t="shared" si="25"/>
        <v>11366.5</v>
      </c>
      <c r="L58" s="41">
        <f t="shared" si="25"/>
        <v>107981.75</v>
      </c>
      <c r="M58" s="41">
        <f t="shared" si="25"/>
        <v>10358</v>
      </c>
      <c r="N58" s="41">
        <f t="shared" si="25"/>
        <v>2354.090909090909</v>
      </c>
      <c r="O58" s="41">
        <f t="shared" si="25"/>
        <v>120693.84090909091</v>
      </c>
      <c r="P58" s="42">
        <f t="shared" si="25"/>
        <v>18104.080000000002</v>
      </c>
      <c r="Q58" s="42">
        <f t="shared" si="25"/>
        <v>138797.9209090909</v>
      </c>
      <c r="R58" s="42">
        <f t="shared" si="25"/>
        <v>16655.75</v>
      </c>
      <c r="S58" s="42">
        <f t="shared" si="25"/>
        <v>155453.6709090909</v>
      </c>
      <c r="T58" s="43">
        <f t="shared" si="25"/>
        <v>1</v>
      </c>
      <c r="U58" s="44">
        <f t="shared" si="25"/>
        <v>155453.6709090909</v>
      </c>
      <c r="V58" s="30"/>
      <c r="W58" s="30">
        <f>SUM(V58:V58)</f>
        <v>0</v>
      </c>
      <c r="X58" s="30" t="e">
        <f>ROUND(SUM(#REF!,W58),2)</f>
        <v>#REF!</v>
      </c>
    </row>
    <row r="59" spans="1:27" ht="15" customHeight="1" thickTop="1" x14ac:dyDescent="0.2">
      <c r="A59" s="72" t="s">
        <v>76</v>
      </c>
      <c r="B59" s="73"/>
      <c r="C59" s="73"/>
      <c r="D59" s="73"/>
      <c r="E59" s="24"/>
      <c r="F59" s="25"/>
      <c r="G59" s="27"/>
      <c r="H59" s="27"/>
      <c r="I59" s="27"/>
      <c r="J59" s="27"/>
      <c r="K59" s="26">
        <f t="shared" si="18"/>
        <v>0</v>
      </c>
      <c r="L59" s="26">
        <f>(K59*12)</f>
        <v>0</v>
      </c>
      <c r="M59" s="25">
        <f t="shared" si="19"/>
        <v>0</v>
      </c>
      <c r="N59" s="27">
        <f t="shared" si="20"/>
        <v>0</v>
      </c>
      <c r="O59" s="25">
        <f t="shared" si="21"/>
        <v>0</v>
      </c>
      <c r="P59" s="35">
        <f t="shared" si="5"/>
        <v>0</v>
      </c>
      <c r="Q59" s="35">
        <f t="shared" si="22"/>
        <v>0</v>
      </c>
      <c r="R59" s="35">
        <f t="shared" si="7"/>
        <v>0</v>
      </c>
      <c r="S59" s="56">
        <f t="shared" si="23"/>
        <v>0</v>
      </c>
      <c r="T59" s="29"/>
      <c r="U59" s="33">
        <f t="shared" si="24"/>
        <v>0</v>
      </c>
      <c r="V59" s="30"/>
      <c r="W59" s="30"/>
      <c r="X59" s="67"/>
    </row>
    <row r="60" spans="1:27" ht="15" customHeight="1" x14ac:dyDescent="0.2">
      <c r="A60" s="65" t="s">
        <v>50</v>
      </c>
      <c r="B60" s="66"/>
      <c r="C60" s="66"/>
      <c r="D60" s="66"/>
      <c r="E60" s="24">
        <v>8</v>
      </c>
      <c r="F60" s="25">
        <v>13833</v>
      </c>
      <c r="G60" s="26">
        <v>10</v>
      </c>
      <c r="H60" s="26">
        <v>1031.3</v>
      </c>
      <c r="I60" s="26">
        <v>162.5</v>
      </c>
      <c r="J60" s="26">
        <v>100</v>
      </c>
      <c r="K60" s="26">
        <f t="shared" si="18"/>
        <v>15136.8</v>
      </c>
      <c r="L60" s="26">
        <f>(K60*9.5)</f>
        <v>143799.6</v>
      </c>
      <c r="M60" s="25">
        <f t="shared" si="19"/>
        <v>13833</v>
      </c>
      <c r="N60" s="27">
        <f t="shared" si="20"/>
        <v>3143.863636363636</v>
      </c>
      <c r="O60" s="25">
        <f t="shared" si="21"/>
        <v>160776.46363636365</v>
      </c>
      <c r="P60" s="35">
        <f t="shared" si="5"/>
        <v>24116.47</v>
      </c>
      <c r="Q60" s="35">
        <f t="shared" si="22"/>
        <v>184892.93363636365</v>
      </c>
      <c r="R60" s="35">
        <f t="shared" si="7"/>
        <v>22187.15</v>
      </c>
      <c r="S60" s="56">
        <f t="shared" si="23"/>
        <v>207080.08363636365</v>
      </c>
      <c r="T60" s="29">
        <v>3</v>
      </c>
      <c r="U60" s="33">
        <f t="shared" si="24"/>
        <v>621240.25090909097</v>
      </c>
      <c r="V60" s="30"/>
      <c r="W60" s="30"/>
      <c r="X60" s="67"/>
    </row>
    <row r="61" spans="1:27" ht="15" customHeight="1" x14ac:dyDescent="0.2">
      <c r="A61" s="65" t="s">
        <v>77</v>
      </c>
      <c r="B61" s="74"/>
      <c r="C61" s="74"/>
      <c r="D61" s="74"/>
      <c r="E61" s="24">
        <v>3</v>
      </c>
      <c r="F61" s="25">
        <v>9628</v>
      </c>
      <c r="G61" s="26">
        <v>10</v>
      </c>
      <c r="H61" s="26">
        <v>699.8</v>
      </c>
      <c r="I61" s="26">
        <v>112.5</v>
      </c>
      <c r="J61" s="26">
        <v>100</v>
      </c>
      <c r="K61" s="26">
        <f t="shared" si="18"/>
        <v>10550.3</v>
      </c>
      <c r="L61" s="26">
        <f>(K61*9.5)</f>
        <v>100227.84999999999</v>
      </c>
      <c r="M61" s="25">
        <f t="shared" si="19"/>
        <v>9628</v>
      </c>
      <c r="N61" s="27">
        <f t="shared" si="20"/>
        <v>2188.181818181818</v>
      </c>
      <c r="O61" s="25">
        <f t="shared" si="21"/>
        <v>112044.03181818181</v>
      </c>
      <c r="P61" s="35">
        <f t="shared" si="5"/>
        <v>16806.599999999999</v>
      </c>
      <c r="Q61" s="35">
        <f t="shared" si="22"/>
        <v>128850.63181818181</v>
      </c>
      <c r="R61" s="35">
        <f t="shared" si="7"/>
        <v>15462.08</v>
      </c>
      <c r="S61" s="56">
        <f t="shared" si="23"/>
        <v>144312.71181818179</v>
      </c>
      <c r="T61" s="29">
        <v>8</v>
      </c>
      <c r="U61" s="33">
        <f t="shared" si="24"/>
        <v>1154501.6945454543</v>
      </c>
      <c r="V61" s="30"/>
      <c r="W61" s="30"/>
      <c r="X61" s="67"/>
    </row>
    <row r="62" spans="1:27" ht="15" customHeight="1" x14ac:dyDescent="0.2">
      <c r="A62" s="65" t="s">
        <v>59</v>
      </c>
      <c r="B62" s="66"/>
      <c r="C62" s="66"/>
      <c r="D62" s="66"/>
      <c r="E62" s="24">
        <v>7</v>
      </c>
      <c r="F62" s="25">
        <v>12880</v>
      </c>
      <c r="G62" s="26">
        <v>10</v>
      </c>
      <c r="H62" s="26">
        <v>957.7</v>
      </c>
      <c r="I62" s="26">
        <v>150</v>
      </c>
      <c r="J62" s="26">
        <v>100</v>
      </c>
      <c r="K62" s="26">
        <f t="shared" si="18"/>
        <v>14097.7</v>
      </c>
      <c r="L62" s="26">
        <f>(K62*9.5)</f>
        <v>133928.15</v>
      </c>
      <c r="M62" s="25">
        <f t="shared" si="19"/>
        <v>12880</v>
      </c>
      <c r="N62" s="27">
        <f t="shared" si="20"/>
        <v>2927.2727272727275</v>
      </c>
      <c r="O62" s="25">
        <f t="shared" si="21"/>
        <v>149735.42272727273</v>
      </c>
      <c r="P62" s="35">
        <f t="shared" si="5"/>
        <v>22460.31</v>
      </c>
      <c r="Q62" s="35">
        <f t="shared" si="22"/>
        <v>172195.73272727273</v>
      </c>
      <c r="R62" s="35">
        <f t="shared" si="7"/>
        <v>20663.490000000002</v>
      </c>
      <c r="S62" s="56">
        <f t="shared" si="23"/>
        <v>192859.22272727272</v>
      </c>
      <c r="T62" s="29">
        <v>3</v>
      </c>
      <c r="U62" s="33">
        <f t="shared" si="24"/>
        <v>578577.66818181821</v>
      </c>
      <c r="V62" s="30"/>
      <c r="W62" s="30"/>
      <c r="X62" s="67"/>
    </row>
    <row r="63" spans="1:27" ht="15" customHeight="1" x14ac:dyDescent="0.2">
      <c r="A63" s="65" t="s">
        <v>78</v>
      </c>
      <c r="B63" s="74"/>
      <c r="C63" s="74"/>
      <c r="D63" s="74"/>
      <c r="E63" s="24">
        <v>6</v>
      </c>
      <c r="F63" s="25">
        <v>11992</v>
      </c>
      <c r="G63" s="27">
        <v>10</v>
      </c>
      <c r="H63" s="27">
        <v>884</v>
      </c>
      <c r="I63" s="27">
        <v>137.5</v>
      </c>
      <c r="J63" s="27">
        <v>100</v>
      </c>
      <c r="K63" s="26">
        <f t="shared" si="18"/>
        <v>13123.5</v>
      </c>
      <c r="L63" s="26">
        <f>(K63*9.5)</f>
        <v>124673.25</v>
      </c>
      <c r="M63" s="25">
        <f t="shared" si="19"/>
        <v>11992</v>
      </c>
      <c r="N63" s="27">
        <f t="shared" si="20"/>
        <v>2725.4545454545455</v>
      </c>
      <c r="O63" s="25">
        <f t="shared" si="21"/>
        <v>139390.70454545456</v>
      </c>
      <c r="P63" s="35">
        <f t="shared" si="5"/>
        <v>20908.61</v>
      </c>
      <c r="Q63" s="35">
        <f t="shared" si="22"/>
        <v>160299.31454545457</v>
      </c>
      <c r="R63" s="35">
        <f t="shared" si="7"/>
        <v>19235.919999999998</v>
      </c>
      <c r="S63" s="56">
        <f t="shared" si="23"/>
        <v>179535.23454545456</v>
      </c>
      <c r="T63" s="29">
        <v>3</v>
      </c>
      <c r="U63" s="33">
        <f t="shared" si="24"/>
        <v>538605.70363636361</v>
      </c>
      <c r="V63" s="30"/>
      <c r="W63" s="30"/>
      <c r="X63" s="67"/>
      <c r="AA63" s="2">
        <f>SUM(Z60:Z63)</f>
        <v>0</v>
      </c>
    </row>
    <row r="64" spans="1:27" ht="13.5" thickBot="1" x14ac:dyDescent="0.25">
      <c r="A64" s="37" t="s">
        <v>54</v>
      </c>
      <c r="B64" s="38"/>
      <c r="C64" s="38"/>
      <c r="D64" s="38"/>
      <c r="E64" s="39"/>
      <c r="F64" s="40"/>
      <c r="G64" s="41">
        <f>SUM(G60:G63)</f>
        <v>40</v>
      </c>
      <c r="H64" s="41">
        <f t="shared" ref="H64:U64" si="26">SUM(H60:H63)</f>
        <v>3572.8</v>
      </c>
      <c r="I64" s="41">
        <f t="shared" si="26"/>
        <v>562.5</v>
      </c>
      <c r="J64" s="41">
        <f t="shared" si="26"/>
        <v>400</v>
      </c>
      <c r="K64" s="41">
        <f t="shared" si="26"/>
        <v>52908.3</v>
      </c>
      <c r="L64" s="41">
        <f t="shared" si="26"/>
        <v>502628.85</v>
      </c>
      <c r="M64" s="41">
        <f t="shared" si="26"/>
        <v>48333</v>
      </c>
      <c r="N64" s="41">
        <f t="shared" si="26"/>
        <v>10984.772727272728</v>
      </c>
      <c r="O64" s="41">
        <f t="shared" si="26"/>
        <v>561946.6227272728</v>
      </c>
      <c r="P64" s="42">
        <f t="shared" si="26"/>
        <v>84291.99</v>
      </c>
      <c r="Q64" s="42">
        <f t="shared" si="26"/>
        <v>646238.61272727279</v>
      </c>
      <c r="R64" s="42">
        <f t="shared" si="26"/>
        <v>77548.639999999999</v>
      </c>
      <c r="S64" s="42">
        <f t="shared" si="26"/>
        <v>723787.25272727269</v>
      </c>
      <c r="T64" s="43">
        <f t="shared" si="26"/>
        <v>17</v>
      </c>
      <c r="U64" s="44">
        <f t="shared" si="26"/>
        <v>2892925.3172727269</v>
      </c>
      <c r="V64" s="30"/>
      <c r="W64" s="30">
        <f>SUM(V64:V64)</f>
        <v>0</v>
      </c>
      <c r="X64" s="30" t="e">
        <f>ROUND(SUM(#REF!,W64),2)</f>
        <v>#REF!</v>
      </c>
    </row>
    <row r="65" spans="1:27" ht="13.5" thickTop="1" x14ac:dyDescent="0.2">
      <c r="A65" s="57"/>
      <c r="B65" s="58"/>
      <c r="C65" s="58"/>
      <c r="D65" s="58"/>
      <c r="E65" s="59"/>
      <c r="F65" s="60"/>
      <c r="G65" s="61"/>
      <c r="H65" s="61"/>
      <c r="I65" s="61"/>
      <c r="J65" s="61"/>
      <c r="K65" s="61"/>
      <c r="L65" s="61"/>
      <c r="M65" s="61"/>
      <c r="N65" s="61"/>
      <c r="O65" s="61"/>
      <c r="P65" s="62"/>
      <c r="Q65" s="62"/>
      <c r="R65" s="62"/>
      <c r="S65" s="62"/>
      <c r="T65" s="63"/>
      <c r="U65" s="64"/>
      <c r="V65" s="30"/>
      <c r="W65" s="30"/>
      <c r="X65" s="30"/>
    </row>
    <row r="66" spans="1:27" ht="15" customHeight="1" x14ac:dyDescent="0.2">
      <c r="A66" s="72" t="s">
        <v>79</v>
      </c>
      <c r="B66" s="73"/>
      <c r="C66" s="73"/>
      <c r="D66" s="73"/>
      <c r="E66" s="24"/>
      <c r="F66" s="25"/>
      <c r="G66" s="27"/>
      <c r="H66" s="27"/>
      <c r="I66" s="27"/>
      <c r="J66" s="27"/>
      <c r="K66" s="26">
        <f t="shared" si="18"/>
        <v>0</v>
      </c>
      <c r="L66" s="26">
        <f>(K66*12)</f>
        <v>0</v>
      </c>
      <c r="M66" s="25">
        <f t="shared" si="19"/>
        <v>0</v>
      </c>
      <c r="N66" s="27">
        <f t="shared" si="20"/>
        <v>0</v>
      </c>
      <c r="O66" s="25">
        <f t="shared" si="21"/>
        <v>0</v>
      </c>
      <c r="P66" s="35">
        <f t="shared" si="5"/>
        <v>0</v>
      </c>
      <c r="Q66" s="35">
        <f t="shared" si="22"/>
        <v>0</v>
      </c>
      <c r="R66" s="35">
        <f t="shared" si="7"/>
        <v>0</v>
      </c>
      <c r="S66" s="56">
        <f t="shared" si="23"/>
        <v>0</v>
      </c>
      <c r="T66" s="29"/>
      <c r="U66" s="33">
        <f t="shared" si="24"/>
        <v>0</v>
      </c>
      <c r="V66" s="30"/>
      <c r="W66" s="30"/>
      <c r="X66" s="67"/>
    </row>
    <row r="67" spans="1:27" ht="15" customHeight="1" x14ac:dyDescent="0.2">
      <c r="A67" s="65" t="s">
        <v>59</v>
      </c>
      <c r="B67" s="66"/>
      <c r="C67" s="66"/>
      <c r="D67" s="66"/>
      <c r="E67" s="24">
        <v>7</v>
      </c>
      <c r="F67" s="25">
        <v>12880</v>
      </c>
      <c r="G67" s="26">
        <v>10</v>
      </c>
      <c r="H67" s="26">
        <v>957.7</v>
      </c>
      <c r="I67" s="26">
        <v>150</v>
      </c>
      <c r="J67" s="26">
        <v>100</v>
      </c>
      <c r="K67" s="26">
        <f t="shared" si="18"/>
        <v>14097.7</v>
      </c>
      <c r="L67" s="26">
        <f>(K67*9.5)</f>
        <v>133928.15</v>
      </c>
      <c r="M67" s="25">
        <f t="shared" si="19"/>
        <v>12880</v>
      </c>
      <c r="N67" s="27">
        <f t="shared" si="20"/>
        <v>2927.2727272727275</v>
      </c>
      <c r="O67" s="25">
        <f t="shared" si="21"/>
        <v>149735.42272727273</v>
      </c>
      <c r="P67" s="35">
        <f t="shared" si="5"/>
        <v>22460.31</v>
      </c>
      <c r="Q67" s="35">
        <f t="shared" si="22"/>
        <v>172195.73272727273</v>
      </c>
      <c r="R67" s="35">
        <f t="shared" si="7"/>
        <v>20663.490000000002</v>
      </c>
      <c r="S67" s="56">
        <f t="shared" si="23"/>
        <v>192859.22272727272</v>
      </c>
      <c r="T67" s="29">
        <v>1</v>
      </c>
      <c r="U67" s="33">
        <f t="shared" si="24"/>
        <v>192859.22272727272</v>
      </c>
      <c r="V67" s="30"/>
      <c r="W67" s="30"/>
      <c r="X67" s="67"/>
      <c r="AA67" s="2">
        <f>SUM(Z67)</f>
        <v>0</v>
      </c>
    </row>
    <row r="68" spans="1:27" ht="13.5" thickBot="1" x14ac:dyDescent="0.25">
      <c r="A68" s="37" t="s">
        <v>54</v>
      </c>
      <c r="B68" s="38"/>
      <c r="C68" s="38"/>
      <c r="D68" s="38"/>
      <c r="E68" s="39"/>
      <c r="F68" s="40"/>
      <c r="G68" s="41">
        <f>SUM(G67)</f>
        <v>10</v>
      </c>
      <c r="H68" s="41">
        <f t="shared" ref="H68:U68" si="27">SUM(H67)</f>
        <v>957.7</v>
      </c>
      <c r="I68" s="41">
        <f t="shared" si="27"/>
        <v>150</v>
      </c>
      <c r="J68" s="41">
        <f t="shared" si="27"/>
        <v>100</v>
      </c>
      <c r="K68" s="41">
        <f t="shared" si="27"/>
        <v>14097.7</v>
      </c>
      <c r="L68" s="41">
        <f t="shared" si="27"/>
        <v>133928.15</v>
      </c>
      <c r="M68" s="41">
        <f t="shared" si="27"/>
        <v>12880</v>
      </c>
      <c r="N68" s="41">
        <f t="shared" si="27"/>
        <v>2927.2727272727275</v>
      </c>
      <c r="O68" s="41">
        <f t="shared" si="27"/>
        <v>149735.42272727273</v>
      </c>
      <c r="P68" s="42">
        <f t="shared" si="27"/>
        <v>22460.31</v>
      </c>
      <c r="Q68" s="42">
        <f t="shared" si="27"/>
        <v>172195.73272727273</v>
      </c>
      <c r="R68" s="42">
        <f t="shared" si="27"/>
        <v>20663.490000000002</v>
      </c>
      <c r="S68" s="42">
        <f t="shared" si="27"/>
        <v>192859.22272727272</v>
      </c>
      <c r="T68" s="43">
        <f t="shared" si="27"/>
        <v>1</v>
      </c>
      <c r="U68" s="44">
        <f t="shared" si="27"/>
        <v>192859.22272727272</v>
      </c>
      <c r="V68" s="30"/>
      <c r="W68" s="30">
        <f>SUM(V68:V68)</f>
        <v>0</v>
      </c>
      <c r="X68" s="30" t="e">
        <f>ROUND(SUM(#REF!,W68),2)</f>
        <v>#REF!</v>
      </c>
    </row>
    <row r="69" spans="1:27" ht="13.5" thickTop="1" x14ac:dyDescent="0.2">
      <c r="A69" s="57"/>
      <c r="B69" s="58"/>
      <c r="C69" s="58"/>
      <c r="D69" s="58"/>
      <c r="E69" s="59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2"/>
      <c r="Q69" s="62"/>
      <c r="R69" s="62"/>
      <c r="S69" s="62"/>
      <c r="T69" s="63"/>
      <c r="U69" s="64"/>
      <c r="V69" s="30"/>
      <c r="W69" s="30"/>
      <c r="X69" s="30"/>
    </row>
    <row r="70" spans="1:27" ht="15" customHeight="1" x14ac:dyDescent="0.2">
      <c r="A70" s="72" t="s">
        <v>80</v>
      </c>
      <c r="B70" s="73"/>
      <c r="C70" s="73"/>
      <c r="D70" s="73"/>
      <c r="E70" s="24"/>
      <c r="F70" s="25"/>
      <c r="G70" s="27"/>
      <c r="H70" s="27"/>
      <c r="I70" s="27"/>
      <c r="J70" s="27"/>
      <c r="K70" s="26">
        <f t="shared" si="18"/>
        <v>0</v>
      </c>
      <c r="L70" s="26">
        <f>(K70*12)</f>
        <v>0</v>
      </c>
      <c r="M70" s="25">
        <f t="shared" si="19"/>
        <v>0</v>
      </c>
      <c r="N70" s="27">
        <f t="shared" si="20"/>
        <v>0</v>
      </c>
      <c r="O70" s="25">
        <f t="shared" si="21"/>
        <v>0</v>
      </c>
      <c r="P70" s="35">
        <f t="shared" si="5"/>
        <v>0</v>
      </c>
      <c r="Q70" s="35">
        <f t="shared" si="22"/>
        <v>0</v>
      </c>
      <c r="R70" s="35">
        <f t="shared" si="7"/>
        <v>0</v>
      </c>
      <c r="S70" s="56">
        <f t="shared" si="23"/>
        <v>0</v>
      </c>
      <c r="T70" s="29"/>
      <c r="U70" s="33">
        <f t="shared" si="24"/>
        <v>0</v>
      </c>
      <c r="V70" s="30"/>
      <c r="W70" s="30"/>
      <c r="X70" s="67"/>
    </row>
    <row r="71" spans="1:27" ht="15" customHeight="1" x14ac:dyDescent="0.2">
      <c r="A71" s="65" t="s">
        <v>81</v>
      </c>
      <c r="B71" s="66"/>
      <c r="C71" s="66"/>
      <c r="D71" s="66"/>
      <c r="E71" s="24">
        <v>8</v>
      </c>
      <c r="F71" s="25">
        <v>13833</v>
      </c>
      <c r="G71" s="26">
        <v>10</v>
      </c>
      <c r="H71" s="26">
        <v>1031.3</v>
      </c>
      <c r="I71" s="26">
        <v>162.5</v>
      </c>
      <c r="J71" s="26">
        <v>100</v>
      </c>
      <c r="K71" s="26">
        <f t="shared" si="18"/>
        <v>15136.8</v>
      </c>
      <c r="L71" s="26">
        <f>(K71*9.5)</f>
        <v>143799.6</v>
      </c>
      <c r="M71" s="25">
        <f t="shared" si="19"/>
        <v>13833</v>
      </c>
      <c r="N71" s="27">
        <f t="shared" si="20"/>
        <v>3143.863636363636</v>
      </c>
      <c r="O71" s="25">
        <f t="shared" si="21"/>
        <v>160776.46363636365</v>
      </c>
      <c r="P71" s="35">
        <f t="shared" si="5"/>
        <v>24116.47</v>
      </c>
      <c r="Q71" s="35">
        <f t="shared" si="22"/>
        <v>184892.93363636365</v>
      </c>
      <c r="R71" s="35">
        <f t="shared" si="7"/>
        <v>22187.15</v>
      </c>
      <c r="S71" s="56">
        <f t="shared" si="23"/>
        <v>207080.08363636365</v>
      </c>
      <c r="T71" s="29">
        <v>1</v>
      </c>
      <c r="U71" s="33">
        <f t="shared" si="24"/>
        <v>207080.08363636365</v>
      </c>
      <c r="V71" s="30"/>
      <c r="W71" s="30"/>
      <c r="X71" s="67"/>
    </row>
    <row r="72" spans="1:27" ht="15" customHeight="1" x14ac:dyDescent="0.2">
      <c r="A72" s="65" t="s">
        <v>78</v>
      </c>
      <c r="B72" s="66"/>
      <c r="C72" s="66"/>
      <c r="D72" s="66"/>
      <c r="E72" s="24">
        <v>6</v>
      </c>
      <c r="F72" s="25">
        <v>11992</v>
      </c>
      <c r="G72" s="27">
        <v>10</v>
      </c>
      <c r="H72" s="27">
        <v>884</v>
      </c>
      <c r="I72" s="27">
        <v>137.5</v>
      </c>
      <c r="J72" s="27">
        <v>100</v>
      </c>
      <c r="K72" s="26">
        <f t="shared" si="18"/>
        <v>13123.5</v>
      </c>
      <c r="L72" s="26">
        <f>(K72*9.5)</f>
        <v>124673.25</v>
      </c>
      <c r="M72" s="25">
        <f t="shared" si="19"/>
        <v>11992</v>
      </c>
      <c r="N72" s="27">
        <f t="shared" si="20"/>
        <v>2725.4545454545455</v>
      </c>
      <c r="O72" s="25">
        <f t="shared" si="21"/>
        <v>139390.70454545456</v>
      </c>
      <c r="P72" s="35">
        <f t="shared" si="5"/>
        <v>20908.61</v>
      </c>
      <c r="Q72" s="35">
        <f t="shared" si="22"/>
        <v>160299.31454545457</v>
      </c>
      <c r="R72" s="35">
        <f t="shared" si="7"/>
        <v>19235.919999999998</v>
      </c>
      <c r="S72" s="56">
        <f t="shared" si="23"/>
        <v>179535.23454545456</v>
      </c>
      <c r="T72" s="29">
        <v>1</v>
      </c>
      <c r="U72" s="33">
        <f t="shared" si="24"/>
        <v>179535.23454545456</v>
      </c>
      <c r="V72" s="30"/>
      <c r="W72" s="30"/>
      <c r="X72" s="67"/>
      <c r="AA72" s="2">
        <f>SUM(Z71:Z72)</f>
        <v>0</v>
      </c>
    </row>
    <row r="73" spans="1:27" ht="13.5" thickBot="1" x14ac:dyDescent="0.25">
      <c r="A73" s="37" t="s">
        <v>54</v>
      </c>
      <c r="B73" s="38"/>
      <c r="C73" s="38"/>
      <c r="D73" s="38"/>
      <c r="E73" s="39"/>
      <c r="F73" s="40"/>
      <c r="G73" s="41">
        <f>SUM(G71:G72)</f>
        <v>20</v>
      </c>
      <c r="H73" s="41">
        <f t="shared" ref="H73:U73" si="28">SUM(H71:H72)</f>
        <v>1915.3</v>
      </c>
      <c r="I73" s="41">
        <f t="shared" si="28"/>
        <v>300</v>
      </c>
      <c r="J73" s="41">
        <f t="shared" si="28"/>
        <v>200</v>
      </c>
      <c r="K73" s="41">
        <f t="shared" si="28"/>
        <v>28260.3</v>
      </c>
      <c r="L73" s="41">
        <f t="shared" si="28"/>
        <v>268472.84999999998</v>
      </c>
      <c r="M73" s="41">
        <f t="shared" si="28"/>
        <v>25825</v>
      </c>
      <c r="N73" s="41">
        <f t="shared" si="28"/>
        <v>5869.318181818182</v>
      </c>
      <c r="O73" s="41">
        <f t="shared" si="28"/>
        <v>300167.16818181821</v>
      </c>
      <c r="P73" s="42">
        <f t="shared" si="28"/>
        <v>45025.08</v>
      </c>
      <c r="Q73" s="42">
        <f t="shared" si="28"/>
        <v>345192.24818181823</v>
      </c>
      <c r="R73" s="42">
        <f t="shared" si="28"/>
        <v>41423.07</v>
      </c>
      <c r="S73" s="42">
        <f t="shared" si="28"/>
        <v>386615.31818181823</v>
      </c>
      <c r="T73" s="43">
        <f t="shared" si="28"/>
        <v>2</v>
      </c>
      <c r="U73" s="44">
        <f t="shared" si="28"/>
        <v>386615.31818181823</v>
      </c>
      <c r="V73" s="30"/>
      <c r="W73" s="30">
        <f>SUM(V73:V73)</f>
        <v>0</v>
      </c>
      <c r="X73" s="30" t="e">
        <f>ROUND(SUM(#REF!,W73),2)</f>
        <v>#REF!</v>
      </c>
    </row>
    <row r="74" spans="1:27" ht="13.5" thickTop="1" x14ac:dyDescent="0.2">
      <c r="A74" s="57"/>
      <c r="B74" s="58"/>
      <c r="C74" s="58"/>
      <c r="D74" s="58"/>
      <c r="E74" s="59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2"/>
      <c r="Q74" s="62"/>
      <c r="R74" s="62"/>
      <c r="S74" s="62"/>
      <c r="T74" s="63"/>
      <c r="U74" s="64"/>
      <c r="V74" s="30"/>
      <c r="W74" s="30"/>
      <c r="X74" s="30"/>
    </row>
    <row r="75" spans="1:27" ht="15" customHeight="1" x14ac:dyDescent="0.2">
      <c r="A75" s="72" t="s">
        <v>82</v>
      </c>
      <c r="B75" s="73"/>
      <c r="C75" s="73"/>
      <c r="D75" s="73"/>
      <c r="E75" s="24"/>
      <c r="F75" s="25"/>
      <c r="G75" s="27"/>
      <c r="H75" s="27"/>
      <c r="I75" s="27"/>
      <c r="J75" s="27"/>
      <c r="K75" s="26">
        <f t="shared" si="18"/>
        <v>0</v>
      </c>
      <c r="L75" s="26">
        <f>(K75*12)</f>
        <v>0</v>
      </c>
      <c r="M75" s="25">
        <f t="shared" si="19"/>
        <v>0</v>
      </c>
      <c r="N75" s="27">
        <f t="shared" si="20"/>
        <v>0</v>
      </c>
      <c r="O75" s="25">
        <f t="shared" si="21"/>
        <v>0</v>
      </c>
      <c r="P75" s="35">
        <f t="shared" si="5"/>
        <v>0</v>
      </c>
      <c r="Q75" s="35">
        <f t="shared" si="22"/>
        <v>0</v>
      </c>
      <c r="R75" s="35">
        <f t="shared" si="7"/>
        <v>0</v>
      </c>
      <c r="S75" s="56">
        <f t="shared" si="23"/>
        <v>0</v>
      </c>
      <c r="T75" s="29"/>
      <c r="U75" s="33">
        <f t="shared" si="24"/>
        <v>0</v>
      </c>
      <c r="V75" s="30"/>
      <c r="W75" s="30"/>
      <c r="X75" s="67"/>
    </row>
    <row r="76" spans="1:27" ht="15" customHeight="1" x14ac:dyDescent="0.2">
      <c r="A76" s="65" t="s">
        <v>52</v>
      </c>
      <c r="B76" s="66"/>
      <c r="C76" s="66"/>
      <c r="D76" s="66"/>
      <c r="E76" s="24">
        <v>3</v>
      </c>
      <c r="F76" s="25">
        <v>9628</v>
      </c>
      <c r="G76" s="26">
        <v>10</v>
      </c>
      <c r="H76" s="26">
        <v>699.8</v>
      </c>
      <c r="I76" s="26">
        <v>112.5</v>
      </c>
      <c r="J76" s="26">
        <v>100</v>
      </c>
      <c r="K76" s="26">
        <f t="shared" si="18"/>
        <v>10550.3</v>
      </c>
      <c r="L76" s="26">
        <f>(K76*9.5)</f>
        <v>100227.84999999999</v>
      </c>
      <c r="M76" s="25">
        <f t="shared" si="19"/>
        <v>9628</v>
      </c>
      <c r="N76" s="27">
        <f t="shared" si="20"/>
        <v>2188.181818181818</v>
      </c>
      <c r="O76" s="25">
        <f t="shared" si="21"/>
        <v>112044.03181818181</v>
      </c>
      <c r="P76" s="35">
        <f t="shared" si="5"/>
        <v>16806.599999999999</v>
      </c>
      <c r="Q76" s="35">
        <f t="shared" si="22"/>
        <v>128850.63181818181</v>
      </c>
      <c r="R76" s="35">
        <f t="shared" si="7"/>
        <v>15462.08</v>
      </c>
      <c r="S76" s="56">
        <f t="shared" si="23"/>
        <v>144312.71181818179</v>
      </c>
      <c r="T76" s="29">
        <v>1</v>
      </c>
      <c r="U76" s="33">
        <f t="shared" si="24"/>
        <v>144312.71181818179</v>
      </c>
      <c r="V76" s="30"/>
      <c r="W76" s="30"/>
      <c r="X76" s="67"/>
    </row>
    <row r="77" spans="1:27" ht="15" customHeight="1" x14ac:dyDescent="0.2">
      <c r="A77" s="65" t="s">
        <v>59</v>
      </c>
      <c r="B77" s="66"/>
      <c r="C77" s="66"/>
      <c r="D77" s="66"/>
      <c r="E77" s="24">
        <v>7</v>
      </c>
      <c r="F77" s="25">
        <v>12880</v>
      </c>
      <c r="G77" s="26">
        <v>10</v>
      </c>
      <c r="H77" s="26">
        <v>957.7</v>
      </c>
      <c r="I77" s="26">
        <v>150</v>
      </c>
      <c r="J77" s="26">
        <v>100</v>
      </c>
      <c r="K77" s="26">
        <f t="shared" si="18"/>
        <v>14097.7</v>
      </c>
      <c r="L77" s="26">
        <f>(K77*9.5)</f>
        <v>133928.15</v>
      </c>
      <c r="M77" s="25">
        <f t="shared" si="19"/>
        <v>12880</v>
      </c>
      <c r="N77" s="27">
        <f t="shared" si="20"/>
        <v>2927.2727272727275</v>
      </c>
      <c r="O77" s="25">
        <f t="shared" si="21"/>
        <v>149735.42272727273</v>
      </c>
      <c r="P77" s="35">
        <f t="shared" si="5"/>
        <v>22460.31</v>
      </c>
      <c r="Q77" s="35">
        <f t="shared" si="22"/>
        <v>172195.73272727273</v>
      </c>
      <c r="R77" s="35">
        <f t="shared" si="7"/>
        <v>20663.490000000002</v>
      </c>
      <c r="S77" s="56">
        <f t="shared" si="23"/>
        <v>192859.22272727272</v>
      </c>
      <c r="T77" s="29">
        <v>3</v>
      </c>
      <c r="U77" s="33">
        <f t="shared" si="24"/>
        <v>578577.66818181821</v>
      </c>
      <c r="V77" s="30"/>
      <c r="W77" s="30"/>
      <c r="X77" s="67"/>
    </row>
    <row r="78" spans="1:27" ht="15" customHeight="1" x14ac:dyDescent="0.2">
      <c r="A78" s="65" t="s">
        <v>78</v>
      </c>
      <c r="B78" s="66"/>
      <c r="C78" s="66"/>
      <c r="D78" s="66"/>
      <c r="E78" s="24">
        <v>6</v>
      </c>
      <c r="F78" s="25">
        <v>11992</v>
      </c>
      <c r="G78" s="27">
        <v>10</v>
      </c>
      <c r="H78" s="27">
        <v>884</v>
      </c>
      <c r="I78" s="27">
        <v>137.5</v>
      </c>
      <c r="J78" s="27">
        <v>100</v>
      </c>
      <c r="K78" s="26">
        <f t="shared" si="18"/>
        <v>13123.5</v>
      </c>
      <c r="L78" s="26">
        <f>(K78*9.5)</f>
        <v>124673.25</v>
      </c>
      <c r="M78" s="25">
        <f t="shared" si="19"/>
        <v>11992</v>
      </c>
      <c r="N78" s="27">
        <f t="shared" si="20"/>
        <v>2725.4545454545455</v>
      </c>
      <c r="O78" s="25">
        <f t="shared" si="21"/>
        <v>139390.70454545456</v>
      </c>
      <c r="P78" s="35">
        <f t="shared" ref="P78:P85" si="29">+ROUND(O78*0.15,2)</f>
        <v>20908.61</v>
      </c>
      <c r="Q78" s="35">
        <f t="shared" si="22"/>
        <v>160299.31454545457</v>
      </c>
      <c r="R78" s="35">
        <f t="shared" ref="R78:R85" si="30">+ROUND(Q78*0.12,2)</f>
        <v>19235.919999999998</v>
      </c>
      <c r="S78" s="56">
        <f t="shared" si="23"/>
        <v>179535.23454545456</v>
      </c>
      <c r="T78" s="29">
        <v>1</v>
      </c>
      <c r="U78" s="33">
        <f t="shared" si="24"/>
        <v>179535.23454545456</v>
      </c>
      <c r="V78" s="30"/>
      <c r="W78" s="30"/>
      <c r="X78" s="67"/>
      <c r="AA78" s="2">
        <f>SUM(Z76:Z78)</f>
        <v>0</v>
      </c>
    </row>
    <row r="79" spans="1:27" ht="13.5" thickBot="1" x14ac:dyDescent="0.25">
      <c r="A79" s="37" t="s">
        <v>54</v>
      </c>
      <c r="B79" s="38"/>
      <c r="C79" s="38"/>
      <c r="D79" s="38"/>
      <c r="E79" s="39"/>
      <c r="F79" s="40"/>
      <c r="G79" s="41">
        <f>SUM(G76:G78)</f>
        <v>30</v>
      </c>
      <c r="H79" s="41">
        <f t="shared" ref="H79:U79" si="31">SUM(H76:H78)</f>
        <v>2541.5</v>
      </c>
      <c r="I79" s="41">
        <f t="shared" si="31"/>
        <v>400</v>
      </c>
      <c r="J79" s="41">
        <f t="shared" si="31"/>
        <v>300</v>
      </c>
      <c r="K79" s="41">
        <f t="shared" si="31"/>
        <v>37771.5</v>
      </c>
      <c r="L79" s="41">
        <f t="shared" si="31"/>
        <v>358829.25</v>
      </c>
      <c r="M79" s="41">
        <f t="shared" si="31"/>
        <v>34500</v>
      </c>
      <c r="N79" s="41">
        <f t="shared" si="31"/>
        <v>7840.9090909090919</v>
      </c>
      <c r="O79" s="41">
        <f t="shared" si="31"/>
        <v>401170.15909090906</v>
      </c>
      <c r="P79" s="42">
        <f t="shared" si="31"/>
        <v>60175.520000000004</v>
      </c>
      <c r="Q79" s="42">
        <f t="shared" si="31"/>
        <v>461345.67909090908</v>
      </c>
      <c r="R79" s="42">
        <f t="shared" si="31"/>
        <v>55361.49</v>
      </c>
      <c r="S79" s="42">
        <f t="shared" si="31"/>
        <v>516707.16909090907</v>
      </c>
      <c r="T79" s="43">
        <f t="shared" si="31"/>
        <v>5</v>
      </c>
      <c r="U79" s="44">
        <f t="shared" si="31"/>
        <v>902425.6145454545</v>
      </c>
      <c r="V79" s="30"/>
      <c r="W79" s="30">
        <f>SUM(V79:V79)</f>
        <v>0</v>
      </c>
      <c r="X79" s="30" t="e">
        <f>ROUND(SUM(#REF!,W79),2)</f>
        <v>#REF!</v>
      </c>
    </row>
    <row r="80" spans="1:27" ht="13.5" thickTop="1" x14ac:dyDescent="0.2">
      <c r="A80" s="57"/>
      <c r="B80" s="58"/>
      <c r="C80" s="58"/>
      <c r="D80" s="58"/>
      <c r="E80" s="59"/>
      <c r="F80" s="60"/>
      <c r="G80" s="61"/>
      <c r="H80" s="61"/>
      <c r="I80" s="61"/>
      <c r="J80" s="61"/>
      <c r="K80" s="61"/>
      <c r="L80" s="61"/>
      <c r="M80" s="61"/>
      <c r="N80" s="61"/>
      <c r="O80" s="61"/>
      <c r="P80" s="62"/>
      <c r="Q80" s="62"/>
      <c r="R80" s="62"/>
      <c r="S80" s="62"/>
      <c r="T80" s="63"/>
      <c r="U80" s="64"/>
      <c r="V80" s="30"/>
      <c r="W80" s="30"/>
      <c r="X80" s="30"/>
    </row>
    <row r="81" spans="1:27" ht="15" customHeight="1" x14ac:dyDescent="0.2">
      <c r="A81" s="72" t="s">
        <v>83</v>
      </c>
      <c r="B81" s="73"/>
      <c r="C81" s="73"/>
      <c r="D81" s="73"/>
      <c r="E81" s="24"/>
      <c r="F81" s="25"/>
      <c r="G81" s="27"/>
      <c r="H81" s="27"/>
      <c r="I81" s="27"/>
      <c r="J81" s="27"/>
      <c r="K81" s="26">
        <f t="shared" si="18"/>
        <v>0</v>
      </c>
      <c r="L81" s="26">
        <f>(K81*12)</f>
        <v>0</v>
      </c>
      <c r="M81" s="25">
        <f t="shared" si="19"/>
        <v>0</v>
      </c>
      <c r="N81" s="27">
        <f t="shared" si="20"/>
        <v>0</v>
      </c>
      <c r="O81" s="25">
        <f t="shared" si="21"/>
        <v>0</v>
      </c>
      <c r="P81" s="35">
        <f t="shared" si="29"/>
        <v>0</v>
      </c>
      <c r="Q81" s="35">
        <f t="shared" si="22"/>
        <v>0</v>
      </c>
      <c r="R81" s="35">
        <f t="shared" si="30"/>
        <v>0</v>
      </c>
      <c r="S81" s="56">
        <f t="shared" si="23"/>
        <v>0</v>
      </c>
      <c r="T81" s="29"/>
      <c r="U81" s="33">
        <f t="shared" si="24"/>
        <v>0</v>
      </c>
      <c r="V81" s="30"/>
      <c r="W81" s="30"/>
      <c r="X81" s="67"/>
    </row>
    <row r="82" spans="1:27" ht="15" customHeight="1" x14ac:dyDescent="0.2">
      <c r="A82" s="65" t="s">
        <v>52</v>
      </c>
      <c r="B82" s="66"/>
      <c r="C82" s="66"/>
      <c r="D82" s="66"/>
      <c r="E82" s="24">
        <v>3</v>
      </c>
      <c r="F82" s="25">
        <v>9628</v>
      </c>
      <c r="G82" s="26">
        <v>10</v>
      </c>
      <c r="H82" s="26">
        <v>699.8</v>
      </c>
      <c r="I82" s="26">
        <v>112.5</v>
      </c>
      <c r="J82" s="26">
        <v>100</v>
      </c>
      <c r="K82" s="26">
        <f t="shared" si="18"/>
        <v>10550.3</v>
      </c>
      <c r="L82" s="26">
        <f>(K82*9.5)</f>
        <v>100227.84999999999</v>
      </c>
      <c r="M82" s="25">
        <f t="shared" si="19"/>
        <v>9628</v>
      </c>
      <c r="N82" s="27">
        <f t="shared" si="20"/>
        <v>2188.181818181818</v>
      </c>
      <c r="O82" s="25">
        <f t="shared" si="21"/>
        <v>112044.03181818181</v>
      </c>
      <c r="P82" s="35">
        <f t="shared" si="29"/>
        <v>16806.599999999999</v>
      </c>
      <c r="Q82" s="35">
        <f t="shared" si="22"/>
        <v>128850.63181818181</v>
      </c>
      <c r="R82" s="35">
        <f t="shared" si="30"/>
        <v>15462.08</v>
      </c>
      <c r="S82" s="56">
        <f t="shared" si="23"/>
        <v>144312.71181818179</v>
      </c>
      <c r="T82" s="29">
        <v>1</v>
      </c>
      <c r="U82" s="33">
        <f t="shared" si="24"/>
        <v>144312.71181818179</v>
      </c>
      <c r="V82" s="30"/>
      <c r="W82" s="30"/>
      <c r="X82" s="67"/>
      <c r="AA82" s="2">
        <f>SUM(Z82)</f>
        <v>0</v>
      </c>
    </row>
    <row r="83" spans="1:27" ht="13.5" thickBot="1" x14ac:dyDescent="0.25">
      <c r="A83" s="37" t="s">
        <v>54</v>
      </c>
      <c r="B83" s="38"/>
      <c r="C83" s="38"/>
      <c r="D83" s="38"/>
      <c r="E83" s="39"/>
      <c r="F83" s="40"/>
      <c r="G83" s="41">
        <f>SUM(G82)</f>
        <v>10</v>
      </c>
      <c r="H83" s="41">
        <f t="shared" ref="H83:U83" si="32">SUM(H82)</f>
        <v>699.8</v>
      </c>
      <c r="I83" s="41">
        <f t="shared" si="32"/>
        <v>112.5</v>
      </c>
      <c r="J83" s="41">
        <f t="shared" si="32"/>
        <v>100</v>
      </c>
      <c r="K83" s="41">
        <f t="shared" si="32"/>
        <v>10550.3</v>
      </c>
      <c r="L83" s="41">
        <f t="shared" si="32"/>
        <v>100227.84999999999</v>
      </c>
      <c r="M83" s="41">
        <f t="shared" si="32"/>
        <v>9628</v>
      </c>
      <c r="N83" s="41">
        <f t="shared" si="32"/>
        <v>2188.181818181818</v>
      </c>
      <c r="O83" s="41">
        <f t="shared" si="32"/>
        <v>112044.03181818181</v>
      </c>
      <c r="P83" s="42">
        <f t="shared" si="32"/>
        <v>16806.599999999999</v>
      </c>
      <c r="Q83" s="42">
        <f t="shared" si="32"/>
        <v>128850.63181818181</v>
      </c>
      <c r="R83" s="42">
        <f t="shared" si="32"/>
        <v>15462.08</v>
      </c>
      <c r="S83" s="42">
        <f t="shared" si="32"/>
        <v>144312.71181818179</v>
      </c>
      <c r="T83" s="43">
        <f t="shared" si="32"/>
        <v>1</v>
      </c>
      <c r="U83" s="44">
        <f t="shared" si="32"/>
        <v>144312.71181818179</v>
      </c>
      <c r="V83" s="30"/>
      <c r="W83" s="30">
        <f>SUM(V83:V83)</f>
        <v>0</v>
      </c>
      <c r="X83" s="30" t="e">
        <f>ROUND(SUM(#REF!,W83),2)</f>
        <v>#REF!</v>
      </c>
    </row>
    <row r="84" spans="1:27" ht="15" hidden="1" customHeight="1" x14ac:dyDescent="0.2">
      <c r="A84" s="65"/>
      <c r="B84" s="66"/>
      <c r="C84" s="66"/>
      <c r="D84" s="66"/>
      <c r="E84" s="24"/>
      <c r="F84" s="25"/>
      <c r="G84" s="27"/>
      <c r="H84" s="27"/>
      <c r="I84" s="27"/>
      <c r="J84" s="27"/>
      <c r="K84" s="26">
        <f t="shared" si="18"/>
        <v>0</v>
      </c>
      <c r="L84" s="26">
        <f>(K84*12)</f>
        <v>0</v>
      </c>
      <c r="M84" s="25">
        <f t="shared" si="19"/>
        <v>0</v>
      </c>
      <c r="N84" s="27">
        <f t="shared" si="20"/>
        <v>0</v>
      </c>
      <c r="O84" s="25">
        <f t="shared" si="21"/>
        <v>0</v>
      </c>
      <c r="P84" s="35">
        <f t="shared" si="29"/>
        <v>0</v>
      </c>
      <c r="Q84" s="35">
        <f t="shared" si="22"/>
        <v>0</v>
      </c>
      <c r="R84" s="35">
        <f t="shared" si="30"/>
        <v>0</v>
      </c>
      <c r="S84" s="56">
        <f t="shared" si="23"/>
        <v>0</v>
      </c>
      <c r="T84" s="29"/>
      <c r="U84" s="33">
        <f t="shared" si="24"/>
        <v>0</v>
      </c>
      <c r="V84" s="30"/>
      <c r="W84" s="30">
        <f>SUM(V84:V84)</f>
        <v>0</v>
      </c>
      <c r="X84" s="30" t="e">
        <f>ROUND(SUM(#REF!,W84),2)</f>
        <v>#REF!</v>
      </c>
    </row>
    <row r="85" spans="1:27" ht="15" hidden="1" customHeight="1" x14ac:dyDescent="0.2">
      <c r="A85" s="65"/>
      <c r="B85" s="66"/>
      <c r="C85" s="66"/>
      <c r="D85" s="66"/>
      <c r="E85" s="24"/>
      <c r="F85" s="25"/>
      <c r="G85" s="27"/>
      <c r="H85" s="27"/>
      <c r="I85" s="27"/>
      <c r="J85" s="27"/>
      <c r="K85" s="26">
        <f t="shared" si="18"/>
        <v>0</v>
      </c>
      <c r="L85" s="26">
        <f>(K85*12)</f>
        <v>0</v>
      </c>
      <c r="M85" s="25">
        <f t="shared" si="19"/>
        <v>0</v>
      </c>
      <c r="N85" s="27">
        <f t="shared" si="20"/>
        <v>0</v>
      </c>
      <c r="O85" s="25">
        <f t="shared" si="21"/>
        <v>0</v>
      </c>
      <c r="P85" s="35">
        <f t="shared" si="29"/>
        <v>0</v>
      </c>
      <c r="Q85" s="35">
        <f t="shared" si="22"/>
        <v>0</v>
      </c>
      <c r="R85" s="35">
        <f t="shared" si="30"/>
        <v>0</v>
      </c>
      <c r="S85" s="56">
        <f t="shared" si="23"/>
        <v>0</v>
      </c>
      <c r="T85" s="29"/>
      <c r="U85" s="33">
        <f t="shared" si="24"/>
        <v>0</v>
      </c>
      <c r="V85" s="30"/>
      <c r="W85" s="30">
        <f>SUM(V85:V85)</f>
        <v>0</v>
      </c>
      <c r="X85" s="53" t="e">
        <f>ROUND(SUM(#REF!,W85),2)</f>
        <v>#REF!</v>
      </c>
    </row>
    <row r="86" spans="1:27" ht="15" customHeight="1" thickTop="1" x14ac:dyDescent="0.2">
      <c r="A86" s="75"/>
      <c r="B86" s="76"/>
      <c r="C86" s="76"/>
      <c r="D86" s="76"/>
      <c r="E86" s="24"/>
      <c r="F86" s="77"/>
      <c r="G86" s="24"/>
      <c r="H86" s="78"/>
      <c r="I86" s="78"/>
      <c r="J86" s="78"/>
      <c r="K86" s="78"/>
      <c r="L86" s="78"/>
      <c r="M86" s="77"/>
      <c r="N86" s="78"/>
      <c r="O86" s="77"/>
      <c r="P86" s="79"/>
      <c r="Q86" s="79"/>
      <c r="R86" s="79"/>
      <c r="S86" s="80"/>
      <c r="T86" s="81"/>
      <c r="U86" s="82"/>
      <c r="V86" s="30"/>
      <c r="W86" s="30"/>
      <c r="X86" s="67" t="e">
        <f>SUM(X84:X85)</f>
        <v>#REF!</v>
      </c>
    </row>
    <row r="87" spans="1:27" ht="3" customHeight="1" x14ac:dyDescent="0.2">
      <c r="A87" s="83"/>
      <c r="B87" s="84"/>
      <c r="C87" s="84"/>
      <c r="D87" s="84"/>
      <c r="E87" s="85"/>
      <c r="F87" s="86"/>
      <c r="G87" s="85"/>
      <c r="H87" s="87"/>
      <c r="I87" s="87"/>
      <c r="J87" s="87"/>
      <c r="K87" s="87"/>
      <c r="L87" s="87"/>
      <c r="M87" s="86"/>
      <c r="N87" s="87"/>
      <c r="O87" s="86"/>
      <c r="P87" s="88"/>
      <c r="Q87" s="88"/>
      <c r="R87" s="88"/>
      <c r="S87" s="89"/>
      <c r="T87" s="90"/>
      <c r="U87" s="91"/>
      <c r="V87" s="30"/>
      <c r="W87" s="30"/>
      <c r="X87" s="30"/>
    </row>
    <row r="88" spans="1:27" ht="4.5" customHeight="1" x14ac:dyDescent="0.2">
      <c r="A88" s="83"/>
      <c r="B88" s="84"/>
      <c r="C88" s="84"/>
      <c r="D88" s="84"/>
      <c r="E88" s="85"/>
      <c r="F88" s="86"/>
      <c r="G88" s="85"/>
      <c r="H88" s="87"/>
      <c r="I88" s="87"/>
      <c r="J88" s="87"/>
      <c r="K88" s="87"/>
      <c r="L88" s="87"/>
      <c r="M88" s="86"/>
      <c r="N88" s="87"/>
      <c r="O88" s="86"/>
      <c r="P88" s="88"/>
      <c r="Q88" s="88"/>
      <c r="R88" s="88"/>
      <c r="S88" s="89"/>
      <c r="T88" s="92"/>
      <c r="U88" s="91"/>
      <c r="V88" s="30"/>
      <c r="W88" s="30"/>
      <c r="X88" s="67"/>
    </row>
    <row r="89" spans="1:27" s="100" customFormat="1" ht="13.5" thickBot="1" x14ac:dyDescent="0.25">
      <c r="A89" s="93" t="s">
        <v>84</v>
      </c>
      <c r="B89" s="94"/>
      <c r="C89" s="94"/>
      <c r="D89" s="94"/>
      <c r="E89" s="95"/>
      <c r="F89" s="96"/>
      <c r="G89" s="96">
        <f>+G18+G24+G32+G45+G49+G54+G58+G64+G68+G73+G79+G83</f>
        <v>460</v>
      </c>
      <c r="H89" s="96">
        <f t="shared" ref="H89:U89" si="33">+H18+H24+H32+H45+H49+H54+H58+H64+H68+H73+H79+H83</f>
        <v>35322.900000000009</v>
      </c>
      <c r="I89" s="96">
        <f t="shared" si="33"/>
        <v>6075</v>
      </c>
      <c r="J89" s="96">
        <f t="shared" si="33"/>
        <v>3800</v>
      </c>
      <c r="K89" s="96">
        <f t="shared" si="33"/>
        <v>559166.90000000014</v>
      </c>
      <c r="L89" s="96">
        <f t="shared" si="33"/>
        <v>5312085.5499999989</v>
      </c>
      <c r="M89" s="96">
        <f t="shared" si="33"/>
        <v>513509</v>
      </c>
      <c r="N89" s="96">
        <f t="shared" si="33"/>
        <v>116706.59090909093</v>
      </c>
      <c r="O89" s="96">
        <f t="shared" si="33"/>
        <v>5942301.1409090925</v>
      </c>
      <c r="P89" s="97">
        <f t="shared" si="33"/>
        <v>891345.13</v>
      </c>
      <c r="Q89" s="97">
        <f t="shared" si="33"/>
        <v>6833646.2709090896</v>
      </c>
      <c r="R89" s="97">
        <f t="shared" si="33"/>
        <v>820037.59999999986</v>
      </c>
      <c r="S89" s="97">
        <f t="shared" si="33"/>
        <v>7653683.8709090911</v>
      </c>
      <c r="T89" s="96">
        <f t="shared" si="33"/>
        <v>60</v>
      </c>
      <c r="U89" s="98">
        <f t="shared" si="33"/>
        <v>11455577.989999998</v>
      </c>
      <c r="V89" s="99">
        <f>SUM(V13:V21)</f>
        <v>0</v>
      </c>
      <c r="W89" s="99">
        <f>SUM(W13:W21)</f>
        <v>0</v>
      </c>
      <c r="X89" s="99" t="e">
        <f>SUM(X13:X21)</f>
        <v>#REF!</v>
      </c>
      <c r="Z89" s="101"/>
      <c r="AA89" s="101">
        <f>SUM(AA13:AA88)</f>
        <v>0</v>
      </c>
    </row>
    <row r="90" spans="1:27" ht="13.5" thickTop="1" x14ac:dyDescent="0.2">
      <c r="A90" s="102"/>
      <c r="B90" s="103"/>
      <c r="C90" s="103"/>
      <c r="D90" s="103"/>
      <c r="E90" s="104"/>
      <c r="F90" s="105"/>
      <c r="G90" s="106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8"/>
      <c r="U90" s="107"/>
      <c r="V90" s="109"/>
      <c r="W90" s="30"/>
      <c r="X90" s="30"/>
    </row>
    <row r="91" spans="1:27" ht="15" hidden="1" customHeight="1" x14ac:dyDescent="0.2">
      <c r="A91" s="110" t="s">
        <v>85</v>
      </c>
      <c r="B91" s="111"/>
      <c r="C91" s="111"/>
      <c r="D91" s="111"/>
      <c r="E91" s="112"/>
      <c r="F91" s="113"/>
      <c r="G91" s="114"/>
      <c r="H91" s="114"/>
      <c r="I91" s="114"/>
      <c r="J91" s="114"/>
      <c r="K91" s="115">
        <f>SUM(F91:J91)</f>
        <v>0</v>
      </c>
      <c r="L91" s="115">
        <f>(K91*12)</f>
        <v>0</v>
      </c>
      <c r="M91" s="113">
        <f>+F91</f>
        <v>0</v>
      </c>
      <c r="N91" s="114">
        <f>+(F91/22)*5</f>
        <v>0</v>
      </c>
      <c r="O91" s="113">
        <f>+L91+M91+N91</f>
        <v>0</v>
      </c>
      <c r="P91" s="113">
        <f>+ROUND(O91*0.15,2)</f>
        <v>0</v>
      </c>
      <c r="Q91" s="113">
        <f>+O91+P91</f>
        <v>0</v>
      </c>
      <c r="R91" s="113">
        <f>+ROUND(Q91*0.12,2)</f>
        <v>0</v>
      </c>
      <c r="S91" s="116">
        <f>+Q91+R91</f>
        <v>0</v>
      </c>
      <c r="T91" s="117"/>
      <c r="U91" s="113">
        <f>+S91*T91</f>
        <v>0</v>
      </c>
      <c r="V91" s="30"/>
      <c r="W91" s="30"/>
      <c r="X91" s="67"/>
    </row>
    <row r="92" spans="1:27" ht="15" hidden="1" customHeight="1" x14ac:dyDescent="0.2">
      <c r="A92" s="118" t="s">
        <v>86</v>
      </c>
      <c r="B92" s="119">
        <v>298.5</v>
      </c>
      <c r="C92" s="119">
        <v>26</v>
      </c>
      <c r="D92" s="119">
        <f>+B92*C92</f>
        <v>7761</v>
      </c>
      <c r="E92" s="120"/>
      <c r="F92" s="121"/>
      <c r="G92" s="122">
        <v>10</v>
      </c>
      <c r="H92" s="122">
        <v>589.29999999999995</v>
      </c>
      <c r="I92" s="122">
        <v>100</v>
      </c>
      <c r="J92" s="122">
        <v>100</v>
      </c>
      <c r="K92" s="123">
        <f>+D92+G92+H92+I92+J92</f>
        <v>8560.2999999999993</v>
      </c>
      <c r="L92" s="123">
        <f>(K92*9.5)</f>
        <v>81322.849999999991</v>
      </c>
      <c r="M92" s="121">
        <f>+D92</f>
        <v>7761</v>
      </c>
      <c r="N92" s="122">
        <f>+B92*5</f>
        <v>1492.5</v>
      </c>
      <c r="O92" s="121">
        <f>+L92+M92+N92</f>
        <v>90576.349999999991</v>
      </c>
      <c r="P92" s="121">
        <f>+ROUND(O92*0.15,2)</f>
        <v>13586.45</v>
      </c>
      <c r="Q92" s="121">
        <f>+O92+P92</f>
        <v>104162.79999999999</v>
      </c>
      <c r="R92" s="121">
        <f>+ROUND(Q92*0.12,2)</f>
        <v>12499.54</v>
      </c>
      <c r="S92" s="124">
        <f>+Q92+R92</f>
        <v>116662.34</v>
      </c>
      <c r="T92" s="125">
        <v>14</v>
      </c>
      <c r="U92" s="121">
        <f>+S92*T92</f>
        <v>1633272.76</v>
      </c>
      <c r="V92" s="30"/>
      <c r="W92" s="30"/>
      <c r="X92" s="30"/>
    </row>
    <row r="93" spans="1:27" ht="13.5" hidden="1" thickBot="1" x14ac:dyDescent="0.25">
      <c r="A93" s="126" t="s">
        <v>87</v>
      </c>
      <c r="B93" s="127">
        <f>+B92</f>
        <v>298.5</v>
      </c>
      <c r="C93" s="127">
        <f t="shared" ref="C93:U93" si="34">+C92</f>
        <v>26</v>
      </c>
      <c r="D93" s="127">
        <f t="shared" si="34"/>
        <v>7761</v>
      </c>
      <c r="E93" s="127">
        <f t="shared" si="34"/>
        <v>0</v>
      </c>
      <c r="F93" s="127">
        <f t="shared" si="34"/>
        <v>0</v>
      </c>
      <c r="G93" s="127">
        <f t="shared" si="34"/>
        <v>10</v>
      </c>
      <c r="H93" s="127">
        <f t="shared" si="34"/>
        <v>589.29999999999995</v>
      </c>
      <c r="I93" s="127">
        <f t="shared" si="34"/>
        <v>100</v>
      </c>
      <c r="J93" s="127">
        <f t="shared" si="34"/>
        <v>100</v>
      </c>
      <c r="K93" s="127">
        <f t="shared" si="34"/>
        <v>8560.2999999999993</v>
      </c>
      <c r="L93" s="127">
        <f t="shared" si="34"/>
        <v>81322.849999999991</v>
      </c>
      <c r="M93" s="127">
        <f t="shared" si="34"/>
        <v>7761</v>
      </c>
      <c r="N93" s="127">
        <f t="shared" si="34"/>
        <v>1492.5</v>
      </c>
      <c r="O93" s="127">
        <f t="shared" si="34"/>
        <v>90576.349999999991</v>
      </c>
      <c r="P93" s="127">
        <f t="shared" si="34"/>
        <v>13586.45</v>
      </c>
      <c r="Q93" s="127">
        <f t="shared" si="34"/>
        <v>104162.79999999999</v>
      </c>
      <c r="R93" s="127">
        <f t="shared" si="34"/>
        <v>12499.54</v>
      </c>
      <c r="S93" s="127">
        <f t="shared" si="34"/>
        <v>116662.34</v>
      </c>
      <c r="T93" s="127">
        <f t="shared" si="34"/>
        <v>14</v>
      </c>
      <c r="U93" s="127">
        <f t="shared" si="34"/>
        <v>1633272.76</v>
      </c>
    </row>
    <row r="94" spans="1:27" hidden="1" x14ac:dyDescent="0.2"/>
    <row r="95" spans="1:27" ht="13.5" hidden="1" thickBot="1" x14ac:dyDescent="0.25">
      <c r="A95" s="128" t="s">
        <v>88</v>
      </c>
      <c r="B95" s="129">
        <f>+B89+B93</f>
        <v>298.5</v>
      </c>
      <c r="C95" s="129">
        <f t="shared" ref="C95:U95" si="35">+C89+C93</f>
        <v>26</v>
      </c>
      <c r="D95" s="129">
        <f t="shared" si="35"/>
        <v>7761</v>
      </c>
      <c r="E95" s="129">
        <f t="shared" si="35"/>
        <v>0</v>
      </c>
      <c r="F95" s="129">
        <f t="shared" si="35"/>
        <v>0</v>
      </c>
      <c r="G95" s="129">
        <f t="shared" si="35"/>
        <v>470</v>
      </c>
      <c r="H95" s="129">
        <f t="shared" si="35"/>
        <v>35912.200000000012</v>
      </c>
      <c r="I95" s="129">
        <f t="shared" si="35"/>
        <v>6175</v>
      </c>
      <c r="J95" s="129">
        <f t="shared" si="35"/>
        <v>3900</v>
      </c>
      <c r="K95" s="129">
        <f t="shared" si="35"/>
        <v>567727.20000000019</v>
      </c>
      <c r="L95" s="129">
        <f t="shared" si="35"/>
        <v>5393408.3999999985</v>
      </c>
      <c r="M95" s="129">
        <f t="shared" si="35"/>
        <v>521270</v>
      </c>
      <c r="N95" s="129">
        <f t="shared" si="35"/>
        <v>118199.09090909093</v>
      </c>
      <c r="O95" s="129">
        <f t="shared" si="35"/>
        <v>6032877.4909090921</v>
      </c>
      <c r="P95" s="129">
        <f t="shared" si="35"/>
        <v>904931.58</v>
      </c>
      <c r="Q95" s="129">
        <f t="shared" si="35"/>
        <v>6937809.0709090894</v>
      </c>
      <c r="R95" s="129">
        <f t="shared" si="35"/>
        <v>832537.1399999999</v>
      </c>
      <c r="S95" s="129">
        <f t="shared" si="35"/>
        <v>7770346.2109090909</v>
      </c>
      <c r="T95" s="129">
        <f t="shared" si="35"/>
        <v>74</v>
      </c>
      <c r="U95" s="129">
        <f t="shared" si="35"/>
        <v>13088850.749999998</v>
      </c>
    </row>
    <row r="96" spans="1:27" x14ac:dyDescent="0.2">
      <c r="U96" s="2"/>
      <c r="AA96" s="2">
        <f>+AA89*0.25</f>
        <v>0</v>
      </c>
    </row>
    <row r="98" spans="1:27" x14ac:dyDescent="0.2">
      <c r="R98" s="2"/>
      <c r="AA98" s="2">
        <v>1875450.84</v>
      </c>
    </row>
    <row r="99" spans="1:27" x14ac:dyDescent="0.2">
      <c r="R99" s="2"/>
    </row>
    <row r="100" spans="1:27" x14ac:dyDescent="0.2">
      <c r="A100" s="130"/>
      <c r="B100" s="100"/>
      <c r="C100" s="100"/>
      <c r="D100" s="100"/>
      <c r="R100" s="2"/>
      <c r="S100" s="100"/>
    </row>
    <row r="101" spans="1:27" s="4" customFormat="1" x14ac:dyDescent="0.2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U101" s="1"/>
      <c r="V101" s="1"/>
      <c r="W101" s="1"/>
      <c r="X101" s="1"/>
      <c r="Y101" s="1"/>
      <c r="Z101" s="2"/>
      <c r="AA101" s="2"/>
    </row>
    <row r="102" spans="1:27" s="4" customFormat="1" x14ac:dyDescent="0.2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31"/>
      <c r="S102" s="1"/>
      <c r="U102" s="1"/>
      <c r="V102" s="1"/>
      <c r="W102" s="1"/>
      <c r="X102" s="1"/>
      <c r="Y102" s="1"/>
      <c r="Z102" s="2"/>
      <c r="AA102" s="2"/>
    </row>
    <row r="103" spans="1:27" s="4" customFormat="1" x14ac:dyDescent="0.2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U103" s="1"/>
      <c r="V103" s="1"/>
      <c r="W103" s="1"/>
      <c r="X103" s="1"/>
      <c r="Y103" s="1"/>
      <c r="Z103" s="2"/>
      <c r="AA103" s="2"/>
    </row>
    <row r="104" spans="1:27" s="4" customFormat="1" x14ac:dyDescent="0.2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32"/>
      <c r="S104" s="1"/>
      <c r="U104" s="1"/>
      <c r="V104" s="1"/>
      <c r="W104" s="1"/>
      <c r="X104" s="1"/>
      <c r="Y104" s="1"/>
      <c r="Z104" s="2"/>
      <c r="AA104" s="2"/>
    </row>
    <row r="105" spans="1:27" s="4" customFormat="1" x14ac:dyDescent="0.2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U105" s="1"/>
      <c r="V105" s="1"/>
      <c r="W105" s="1"/>
      <c r="X105" s="1"/>
      <c r="Y105" s="1"/>
      <c r="Z105" s="2"/>
      <c r="AA105" s="2"/>
    </row>
  </sheetData>
  <mergeCells count="26">
    <mergeCell ref="A8:U8"/>
    <mergeCell ref="A1:U1"/>
    <mergeCell ref="A2:U2"/>
    <mergeCell ref="A4:U4"/>
    <mergeCell ref="A5:U5"/>
    <mergeCell ref="A6:U6"/>
    <mergeCell ref="O10:O11"/>
    <mergeCell ref="A10:A12"/>
    <mergeCell ref="B10:B12"/>
    <mergeCell ref="C10:C12"/>
    <mergeCell ref="D10:D12"/>
    <mergeCell ref="E10:E12"/>
    <mergeCell ref="F10:F11"/>
    <mergeCell ref="G10:J10"/>
    <mergeCell ref="K10:K11"/>
    <mergeCell ref="L10:L11"/>
    <mergeCell ref="M10:M11"/>
    <mergeCell ref="N10:N11"/>
    <mergeCell ref="V10:W10"/>
    <mergeCell ref="X10:X11"/>
    <mergeCell ref="P10:P11"/>
    <mergeCell ref="Q10:Q11"/>
    <mergeCell ref="R10:R11"/>
    <mergeCell ref="S10:S11"/>
    <mergeCell ref="T10:T11"/>
    <mergeCell ref="U10:U11"/>
  </mergeCells>
  <pageMargins left="0.19" right="0.25" top="0.5" bottom="0.28999999999999998" header="0.5" footer="0.15"/>
  <pageSetup paperSize="400" scale="8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</dc:creator>
  <cp:lastModifiedBy>CJC</cp:lastModifiedBy>
  <dcterms:created xsi:type="dcterms:W3CDTF">2016-02-15T15:14:26Z</dcterms:created>
  <dcterms:modified xsi:type="dcterms:W3CDTF">2016-02-15T15:35:12Z</dcterms:modified>
</cp:coreProperties>
</file>